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40" yWindow="6075" windowWidth="20640" windowHeight="6375"/>
  </bookViews>
  <sheets>
    <sheet name="Planilha orçamentária" sheetId="1" r:id="rId1"/>
    <sheet name="cronograma físico-financeiro" sheetId="3" r:id="rId2"/>
    <sheet name="Capa" sheetId="4" r:id="rId3"/>
    <sheet name="Plan1" sheetId="5" r:id="rId4"/>
  </sheets>
  <definedNames>
    <definedName name="_xlnm.Print_Area" localSheetId="2">Capa!$B$2:$K$44</definedName>
    <definedName name="_xlnm.Print_Area" localSheetId="1">'cronograma físico-financeiro'!$B$2:$Y$49</definedName>
    <definedName name="_xlnm.Print_Area" localSheetId="0">'Planilha orçamentária'!$B$2:$K$291</definedName>
    <definedName name="_xlnm.Print_Titles" localSheetId="0">'Planilha orçamentária'!$3:$15</definedName>
  </definedNames>
  <calcPr calcId="124519"/>
</workbook>
</file>

<file path=xl/calcChain.xml><?xml version="1.0" encoding="utf-8"?>
<calcChain xmlns="http://schemas.openxmlformats.org/spreadsheetml/2006/main">
  <c r="L274" i="1"/>
  <c r="H274" s="1"/>
  <c r="L224"/>
  <c r="H224" s="1"/>
  <c r="L183"/>
  <c r="H183" s="1"/>
  <c r="G166"/>
  <c r="G167" s="1"/>
  <c r="L143"/>
  <c r="H143" s="1"/>
  <c r="L139"/>
  <c r="H139" s="1"/>
  <c r="L119"/>
  <c r="H119" s="1"/>
  <c r="L140"/>
  <c r="H140" s="1"/>
  <c r="L132"/>
  <c r="H132" s="1"/>
  <c r="L38"/>
  <c r="H38" s="1"/>
  <c r="G28"/>
  <c r="X21" i="3"/>
  <c r="X22"/>
  <c r="X23"/>
  <c r="X24"/>
  <c r="X25"/>
  <c r="X27"/>
  <c r="X28"/>
  <c r="X29"/>
  <c r="X30"/>
  <c r="X31"/>
  <c r="X32"/>
  <c r="X33"/>
  <c r="X34"/>
  <c r="X35"/>
  <c r="X36"/>
  <c r="X38"/>
  <c r="X39"/>
  <c r="X40"/>
  <c r="X41"/>
  <c r="X42"/>
  <c r="X43"/>
  <c r="X44"/>
  <c r="X45"/>
  <c r="X20"/>
  <c r="L33" i="1"/>
  <c r="H33" s="1"/>
  <c r="C45" i="3"/>
  <c r="C44"/>
  <c r="D286" i="1"/>
  <c r="E45" i="3" s="1"/>
  <c r="D285" i="1"/>
  <c r="E44" i="3" s="1"/>
  <c r="L44" i="1"/>
  <c r="H44" s="1"/>
  <c r="L219"/>
  <c r="H219" s="1"/>
  <c r="L276"/>
  <c r="H276" s="1"/>
  <c r="L275"/>
  <c r="H275" s="1"/>
  <c r="L270"/>
  <c r="H270" s="1"/>
  <c r="L271"/>
  <c r="H271" s="1"/>
  <c r="L269"/>
  <c r="H269" s="1"/>
  <c r="I269" s="1"/>
  <c r="L258"/>
  <c r="H258" s="1"/>
  <c r="L263"/>
  <c r="H263" s="1"/>
  <c r="L264"/>
  <c r="H264" s="1"/>
  <c r="L265"/>
  <c r="H265" s="1"/>
  <c r="L266"/>
  <c r="H266" s="1"/>
  <c r="L262"/>
  <c r="H262" s="1"/>
  <c r="L247"/>
  <c r="H247" s="1"/>
  <c r="L248"/>
  <c r="H248" s="1"/>
  <c r="L246"/>
  <c r="H246" s="1"/>
  <c r="L240"/>
  <c r="H240" s="1"/>
  <c r="L241"/>
  <c r="H241" s="1"/>
  <c r="L242"/>
  <c r="H242" s="1"/>
  <c r="L239"/>
  <c r="H239" s="1"/>
  <c r="L232"/>
  <c r="H232" s="1"/>
  <c r="L233"/>
  <c r="H233" s="1"/>
  <c r="L234"/>
  <c r="H234" s="1"/>
  <c r="L235"/>
  <c r="H235" s="1"/>
  <c r="L230"/>
  <c r="H230" s="1"/>
  <c r="L231"/>
  <c r="H231" s="1"/>
  <c r="L229"/>
  <c r="H229" s="1"/>
  <c r="L226"/>
  <c r="H226" s="1"/>
  <c r="L225"/>
  <c r="H225" s="1"/>
  <c r="I225" s="1"/>
  <c r="I274" l="1"/>
  <c r="J274" s="1"/>
  <c r="I224"/>
  <c r="J224" s="1"/>
  <c r="I183"/>
  <c r="J183" s="1"/>
  <c r="I143"/>
  <c r="J143" s="1"/>
  <c r="I38"/>
  <c r="J38" s="1"/>
  <c r="I139"/>
  <c r="J139" s="1"/>
  <c r="I119"/>
  <c r="J119" s="1"/>
  <c r="I140"/>
  <c r="J140" s="1"/>
  <c r="I132"/>
  <c r="J132" s="1"/>
  <c r="I33"/>
  <c r="J33" s="1"/>
  <c r="I44"/>
  <c r="J44" s="1"/>
  <c r="I219"/>
  <c r="J219" s="1"/>
  <c r="I275"/>
  <c r="J275" s="1"/>
  <c r="I276"/>
  <c r="J276" s="1"/>
  <c r="J269"/>
  <c r="I271"/>
  <c r="J271" s="1"/>
  <c r="I270"/>
  <c r="J270" s="1"/>
  <c r="I258"/>
  <c r="J258" s="1"/>
  <c r="J259" s="1"/>
  <c r="I264"/>
  <c r="J264" s="1"/>
  <c r="I265"/>
  <c r="J265" s="1"/>
  <c r="I266"/>
  <c r="J266" s="1"/>
  <c r="I263"/>
  <c r="J263" s="1"/>
  <c r="I262"/>
  <c r="J262" s="1"/>
  <c r="I248"/>
  <c r="J248" s="1"/>
  <c r="I247"/>
  <c r="J247" s="1"/>
  <c r="I246"/>
  <c r="J246" s="1"/>
  <c r="I241"/>
  <c r="J241" s="1"/>
  <c r="I242"/>
  <c r="J242" s="1"/>
  <c r="I240"/>
  <c r="J240" s="1"/>
  <c r="I239"/>
  <c r="J239" s="1"/>
  <c r="I233"/>
  <c r="J233" s="1"/>
  <c r="I234"/>
  <c r="J234" s="1"/>
  <c r="I235"/>
  <c r="J235" s="1"/>
  <c r="I232"/>
  <c r="J232" s="1"/>
  <c r="I231"/>
  <c r="J231" s="1"/>
  <c r="I230"/>
  <c r="J230" s="1"/>
  <c r="I229"/>
  <c r="J229" s="1"/>
  <c r="J225"/>
  <c r="I226"/>
  <c r="J226" s="1"/>
  <c r="L220"/>
  <c r="H220" s="1"/>
  <c r="L221"/>
  <c r="H221" s="1"/>
  <c r="L214"/>
  <c r="H214" s="1"/>
  <c r="L215"/>
  <c r="H215" s="1"/>
  <c r="L216"/>
  <c r="H216" s="1"/>
  <c r="L213"/>
  <c r="H213" s="1"/>
  <c r="I213" s="1"/>
  <c r="L209"/>
  <c r="H209" s="1"/>
  <c r="L210"/>
  <c r="H210" s="1"/>
  <c r="L208"/>
  <c r="H208" s="1"/>
  <c r="I208" s="1"/>
  <c r="L204"/>
  <c r="H204" s="1"/>
  <c r="G179"/>
  <c r="L189"/>
  <c r="H189" s="1"/>
  <c r="L190"/>
  <c r="H190" s="1"/>
  <c r="L191"/>
  <c r="H191" s="1"/>
  <c r="L192"/>
  <c r="H192" s="1"/>
  <c r="L196"/>
  <c r="H196" s="1"/>
  <c r="L197"/>
  <c r="H197" s="1"/>
  <c r="L198"/>
  <c r="H198" s="1"/>
  <c r="L199"/>
  <c r="H199" s="1"/>
  <c r="L200"/>
  <c r="H200" s="1"/>
  <c r="L177"/>
  <c r="H177" s="1"/>
  <c r="I177" s="1"/>
  <c r="J177" s="1"/>
  <c r="L179"/>
  <c r="H179" s="1"/>
  <c r="L180"/>
  <c r="H180" s="1"/>
  <c r="I180" s="1"/>
  <c r="L181"/>
  <c r="H181" s="1"/>
  <c r="I181" s="1"/>
  <c r="L182"/>
  <c r="H182" s="1"/>
  <c r="I182" s="1"/>
  <c r="L184"/>
  <c r="H184" s="1"/>
  <c r="I184" s="1"/>
  <c r="L185"/>
  <c r="H185" s="1"/>
  <c r="I185" s="1"/>
  <c r="L178"/>
  <c r="H178" s="1"/>
  <c r="I178" s="1"/>
  <c r="J227" l="1"/>
  <c r="J277"/>
  <c r="J272"/>
  <c r="J267"/>
  <c r="J249"/>
  <c r="J236"/>
  <c r="J243"/>
  <c r="I220"/>
  <c r="J220" s="1"/>
  <c r="I221"/>
  <c r="J221" s="1"/>
  <c r="I215"/>
  <c r="J215" s="1"/>
  <c r="I216"/>
  <c r="J216" s="1"/>
  <c r="I214"/>
  <c r="J214" s="1"/>
  <c r="J213"/>
  <c r="I210"/>
  <c r="J210" s="1"/>
  <c r="I209"/>
  <c r="J209" s="1"/>
  <c r="J208"/>
  <c r="I204"/>
  <c r="J204" s="1"/>
  <c r="J205" s="1"/>
  <c r="I189"/>
  <c r="J189" s="1"/>
  <c r="I199"/>
  <c r="J199" s="1"/>
  <c r="I191"/>
  <c r="J191" s="1"/>
  <c r="I200"/>
  <c r="J200" s="1"/>
  <c r="I196"/>
  <c r="J196" s="1"/>
  <c r="I192"/>
  <c r="J192" s="1"/>
  <c r="I197"/>
  <c r="J197" s="1"/>
  <c r="I198"/>
  <c r="J198" s="1"/>
  <c r="I190"/>
  <c r="J190" s="1"/>
  <c r="J178"/>
  <c r="J180"/>
  <c r="I179"/>
  <c r="J179" s="1"/>
  <c r="D283"/>
  <c r="L144"/>
  <c r="H144" s="1"/>
  <c r="I144" s="1"/>
  <c r="L135"/>
  <c r="H135" s="1"/>
  <c r="L134"/>
  <c r="H134" s="1"/>
  <c r="L157"/>
  <c r="H157" s="1"/>
  <c r="I157" s="1"/>
  <c r="L156"/>
  <c r="H156" s="1"/>
  <c r="E42" i="3"/>
  <c r="C42"/>
  <c r="L162" i="1"/>
  <c r="H162" s="1"/>
  <c r="L167"/>
  <c r="H167" s="1"/>
  <c r="L166"/>
  <c r="H166" s="1"/>
  <c r="L142"/>
  <c r="H142" s="1"/>
  <c r="L136"/>
  <c r="H136" s="1"/>
  <c r="J279" l="1"/>
  <c r="J286" s="1"/>
  <c r="F45" i="3" s="1"/>
  <c r="I45" s="1"/>
  <c r="J211" i="1"/>
  <c r="J217"/>
  <c r="J201"/>
  <c r="J193"/>
  <c r="J222"/>
  <c r="J181"/>
  <c r="J144"/>
  <c r="J157"/>
  <c r="I135"/>
  <c r="J135" s="1"/>
  <c r="I134"/>
  <c r="J134" s="1"/>
  <c r="I156"/>
  <c r="J156" s="1"/>
  <c r="I167"/>
  <c r="J167" s="1"/>
  <c r="I162"/>
  <c r="J162" s="1"/>
  <c r="J163" s="1"/>
  <c r="F42" i="3" s="1"/>
  <c r="I166" i="1"/>
  <c r="J166" s="1"/>
  <c r="I142"/>
  <c r="J142" s="1"/>
  <c r="I136"/>
  <c r="J136" s="1"/>
  <c r="L65"/>
  <c r="H65" s="1"/>
  <c r="L124"/>
  <c r="H124" s="1"/>
  <c r="L125"/>
  <c r="H125" s="1"/>
  <c r="L49"/>
  <c r="H49" s="1"/>
  <c r="L50"/>
  <c r="H50" s="1"/>
  <c r="L43"/>
  <c r="H43" s="1"/>
  <c r="M37" i="3"/>
  <c r="O37"/>
  <c r="Q37"/>
  <c r="S37"/>
  <c r="U37"/>
  <c r="W37"/>
  <c r="E43"/>
  <c r="C43"/>
  <c r="E41"/>
  <c r="C41"/>
  <c r="E40"/>
  <c r="C40"/>
  <c r="E39"/>
  <c r="C39"/>
  <c r="E38"/>
  <c r="C38"/>
  <c r="E37"/>
  <c r="C37"/>
  <c r="E36"/>
  <c r="C36"/>
  <c r="E35"/>
  <c r="C35"/>
  <c r="E34"/>
  <c r="E33"/>
  <c r="C34"/>
  <c r="C33"/>
  <c r="E32"/>
  <c r="C32"/>
  <c r="E31"/>
  <c r="C31"/>
  <c r="E30"/>
  <c r="C30"/>
  <c r="E29"/>
  <c r="C29"/>
  <c r="E28"/>
  <c r="C28"/>
  <c r="E27"/>
  <c r="C27"/>
  <c r="E26"/>
  <c r="C26"/>
  <c r="E19"/>
  <c r="C19"/>
  <c r="D284" i="1"/>
  <c r="D282"/>
  <c r="W45" i="3" l="1"/>
  <c r="Q45"/>
  <c r="M45"/>
  <c r="U45"/>
  <c r="O45"/>
  <c r="K45"/>
  <c r="O42"/>
  <c r="K42"/>
  <c r="I42"/>
  <c r="M42"/>
  <c r="S45"/>
  <c r="J182" i="1"/>
  <c r="J168"/>
  <c r="I65"/>
  <c r="J65" s="1"/>
  <c r="I125"/>
  <c r="J125" s="1"/>
  <c r="I124"/>
  <c r="J124" s="1"/>
  <c r="I50"/>
  <c r="J50" s="1"/>
  <c r="I49"/>
  <c r="J49" s="1"/>
  <c r="I43"/>
  <c r="J43" s="1"/>
  <c r="L154"/>
  <c r="H154" s="1"/>
  <c r="L153"/>
  <c r="H153" s="1"/>
  <c r="L71"/>
  <c r="H71" s="1"/>
  <c r="J184" l="1"/>
  <c r="I154"/>
  <c r="J154" s="1"/>
  <c r="I153"/>
  <c r="J153" s="1"/>
  <c r="I71"/>
  <c r="J71" s="1"/>
  <c r="L149"/>
  <c r="H149" s="1"/>
  <c r="L118"/>
  <c r="H118" s="1"/>
  <c r="I118" s="1"/>
  <c r="L117"/>
  <c r="H117" s="1"/>
  <c r="I117" s="1"/>
  <c r="L116"/>
  <c r="H116" s="1"/>
  <c r="L100"/>
  <c r="H100" s="1"/>
  <c r="L103"/>
  <c r="H103" s="1"/>
  <c r="L73"/>
  <c r="H73" s="1"/>
  <c r="L72"/>
  <c r="H72" s="1"/>
  <c r="J185" l="1"/>
  <c r="J186" s="1"/>
  <c r="J251" s="1"/>
  <c r="J285" s="1"/>
  <c r="F44" i="3" s="1"/>
  <c r="I149" i="1"/>
  <c r="J149" s="1"/>
  <c r="I116"/>
  <c r="J116" s="1"/>
  <c r="J117"/>
  <c r="J118"/>
  <c r="I100"/>
  <c r="J100" s="1"/>
  <c r="I103"/>
  <c r="J103" s="1"/>
  <c r="I73"/>
  <c r="J73" s="1"/>
  <c r="I72"/>
  <c r="J72" s="1"/>
  <c r="L30"/>
  <c r="H30" s="1"/>
  <c r="L155"/>
  <c r="H155" s="1"/>
  <c r="I155" s="1"/>
  <c r="J120" l="1"/>
  <c r="O44" i="3"/>
  <c r="W44"/>
  <c r="I44"/>
  <c r="K44"/>
  <c r="M44"/>
  <c r="Q44"/>
  <c r="S44"/>
  <c r="U44"/>
  <c r="I30" i="1"/>
  <c r="J30" s="1"/>
  <c r="J155"/>
  <c r="L133"/>
  <c r="H133" s="1"/>
  <c r="L158"/>
  <c r="H158" s="1"/>
  <c r="L148"/>
  <c r="H148" s="1"/>
  <c r="L141"/>
  <c r="H141" s="1"/>
  <c r="F43" i="3" l="1"/>
  <c r="I158" i="1"/>
  <c r="J158" s="1"/>
  <c r="J159" s="1"/>
  <c r="I133"/>
  <c r="J133" s="1"/>
  <c r="J137" s="1"/>
  <c r="I148"/>
  <c r="J148" s="1"/>
  <c r="J150" s="1"/>
  <c r="F40" i="3" s="1"/>
  <c r="I141" i="1"/>
  <c r="J141" s="1"/>
  <c r="J145" s="1"/>
  <c r="F41" i="3" l="1"/>
  <c r="J170" i="1"/>
  <c r="J284" s="1"/>
  <c r="O40" i="3"/>
  <c r="Q40"/>
  <c r="K40"/>
  <c r="U40"/>
  <c r="W40"/>
  <c r="S40"/>
  <c r="I40"/>
  <c r="M40"/>
  <c r="Q43"/>
  <c r="K43"/>
  <c r="M43"/>
  <c r="O43"/>
  <c r="S43"/>
  <c r="U43"/>
  <c r="I43"/>
  <c r="W43"/>
  <c r="F38"/>
  <c r="U41" l="1"/>
  <c r="I41"/>
  <c r="M41"/>
  <c r="K41"/>
  <c r="Q41"/>
  <c r="W41"/>
  <c r="O41"/>
  <c r="S41"/>
  <c r="F39"/>
  <c r="O39" s="1"/>
  <c r="Q38"/>
  <c r="I38"/>
  <c r="K38"/>
  <c r="U38"/>
  <c r="S38"/>
  <c r="W38"/>
  <c r="M38"/>
  <c r="O38"/>
  <c r="L108" i="1"/>
  <c r="H108" s="1"/>
  <c r="L113"/>
  <c r="H113" s="1"/>
  <c r="I113" s="1"/>
  <c r="J113" s="1"/>
  <c r="L67"/>
  <c r="H67" s="1"/>
  <c r="I67" s="1"/>
  <c r="L66"/>
  <c r="H66" s="1"/>
  <c r="I66" s="1"/>
  <c r="L60"/>
  <c r="H60" s="1"/>
  <c r="I60" s="1"/>
  <c r="L96"/>
  <c r="H96" s="1"/>
  <c r="L97"/>
  <c r="H97" s="1"/>
  <c r="L98"/>
  <c r="H98" s="1"/>
  <c r="L99"/>
  <c r="H99" s="1"/>
  <c r="L101"/>
  <c r="H101" s="1"/>
  <c r="L102"/>
  <c r="H102" s="1"/>
  <c r="L109"/>
  <c r="H109" s="1"/>
  <c r="I109" s="1"/>
  <c r="L110"/>
  <c r="H110" s="1"/>
  <c r="L111"/>
  <c r="H111" s="1"/>
  <c r="L112"/>
  <c r="H112" s="1"/>
  <c r="I112" s="1"/>
  <c r="L123"/>
  <c r="H123" s="1"/>
  <c r="I123" s="1"/>
  <c r="L107"/>
  <c r="H107" s="1"/>
  <c r="L95"/>
  <c r="H95" s="1"/>
  <c r="L94"/>
  <c r="H94" s="1"/>
  <c r="L90"/>
  <c r="H90" s="1"/>
  <c r="L89"/>
  <c r="H89" s="1"/>
  <c r="L85"/>
  <c r="H85" s="1"/>
  <c r="L84"/>
  <c r="H84" s="1"/>
  <c r="L80"/>
  <c r="H80" s="1"/>
  <c r="I80" s="1"/>
  <c r="L79"/>
  <c r="H79" s="1"/>
  <c r="L78"/>
  <c r="H78" s="1"/>
  <c r="L77"/>
  <c r="H77" s="1"/>
  <c r="L64"/>
  <c r="H64" s="1"/>
  <c r="L61"/>
  <c r="H61" s="1"/>
  <c r="L59"/>
  <c r="H59" s="1"/>
  <c r="I59" s="1"/>
  <c r="K39" i="3" l="1"/>
  <c r="S39"/>
  <c r="W39"/>
  <c r="M39"/>
  <c r="Q39"/>
  <c r="U39"/>
  <c r="I39"/>
  <c r="I108" i="1"/>
  <c r="J108" s="1"/>
  <c r="J67"/>
  <c r="J66"/>
  <c r="J60"/>
  <c r="J59"/>
  <c r="I102"/>
  <c r="J102" s="1"/>
  <c r="I101"/>
  <c r="J101" s="1"/>
  <c r="I99"/>
  <c r="J99" s="1"/>
  <c r="I98"/>
  <c r="J98" s="1"/>
  <c r="I97"/>
  <c r="J97" s="1"/>
  <c r="I96"/>
  <c r="J96" s="1"/>
  <c r="I111"/>
  <c r="J111" s="1"/>
  <c r="I110"/>
  <c r="J110" s="1"/>
  <c r="J112"/>
  <c r="J109"/>
  <c r="J123"/>
  <c r="I107"/>
  <c r="J107" s="1"/>
  <c r="I95"/>
  <c r="J95" s="1"/>
  <c r="I94"/>
  <c r="J94" s="1"/>
  <c r="I90"/>
  <c r="J90" s="1"/>
  <c r="I89"/>
  <c r="J89" s="1"/>
  <c r="I85"/>
  <c r="J85" s="1"/>
  <c r="I84"/>
  <c r="J84" s="1"/>
  <c r="J80"/>
  <c r="I79"/>
  <c r="J79" s="1"/>
  <c r="I78"/>
  <c r="J78" s="1"/>
  <c r="I77"/>
  <c r="J77" s="1"/>
  <c r="I64"/>
  <c r="J64" s="1"/>
  <c r="I61"/>
  <c r="J61" s="1"/>
  <c r="J62" l="1"/>
  <c r="F27" i="3" s="1"/>
  <c r="J126" i="1"/>
  <c r="F36" i="3" s="1"/>
  <c r="F35"/>
  <c r="J114" i="1"/>
  <c r="F34" i="3" s="1"/>
  <c r="J104" i="1"/>
  <c r="F33" i="3" s="1"/>
  <c r="J91" i="1"/>
  <c r="F32" i="3" s="1"/>
  <c r="J86" i="1"/>
  <c r="F31" i="3" s="1"/>
  <c r="J81" i="1"/>
  <c r="F30" i="3" s="1"/>
  <c r="J74" i="1"/>
  <c r="F29" i="3" s="1"/>
  <c r="J68" i="1"/>
  <c r="F28" i="3" s="1"/>
  <c r="O33" l="1"/>
  <c r="S33"/>
  <c r="Q33"/>
  <c r="W33"/>
  <c r="K33"/>
  <c r="I33"/>
  <c r="U33"/>
  <c r="M33"/>
  <c r="I27"/>
  <c r="S27"/>
  <c r="U27"/>
  <c r="O27"/>
  <c r="W27"/>
  <c r="K27"/>
  <c r="M27"/>
  <c r="Q27"/>
  <c r="O29"/>
  <c r="S29"/>
  <c r="M29"/>
  <c r="W29"/>
  <c r="U29"/>
  <c r="K29"/>
  <c r="Q29"/>
  <c r="I29"/>
  <c r="O32"/>
  <c r="Q32"/>
  <c r="W32"/>
  <c r="U32"/>
  <c r="K32"/>
  <c r="I32"/>
  <c r="M32"/>
  <c r="S32"/>
  <c r="K35"/>
  <c r="M35"/>
  <c r="W35"/>
  <c r="U35"/>
  <c r="I35"/>
  <c r="Q35"/>
  <c r="S35"/>
  <c r="O35"/>
  <c r="O28"/>
  <c r="U28"/>
  <c r="M28"/>
  <c r="K28"/>
  <c r="Q28"/>
  <c r="I28"/>
  <c r="S28"/>
  <c r="W28"/>
  <c r="O36"/>
  <c r="Q36"/>
  <c r="U36"/>
  <c r="I36"/>
  <c r="K36"/>
  <c r="W36"/>
  <c r="S36"/>
  <c r="M36"/>
  <c r="Q31"/>
  <c r="S31"/>
  <c r="M31"/>
  <c r="I31"/>
  <c r="W31"/>
  <c r="O31"/>
  <c r="U31"/>
  <c r="K31"/>
  <c r="O30"/>
  <c r="I30"/>
  <c r="S30"/>
  <c r="Q30"/>
  <c r="K30"/>
  <c r="W30"/>
  <c r="U30"/>
  <c r="M30"/>
  <c r="O34"/>
  <c r="M34"/>
  <c r="W34"/>
  <c r="K34"/>
  <c r="I34"/>
  <c r="U34"/>
  <c r="Q34"/>
  <c r="S34"/>
  <c r="J127" i="1"/>
  <c r="J283" s="1"/>
  <c r="L45"/>
  <c r="L37" l="1"/>
  <c r="H37" s="1"/>
  <c r="I37" l="1"/>
  <c r="J37" s="1"/>
  <c r="L42" l="1"/>
  <c r="H42" s="1"/>
  <c r="E24" i="3"/>
  <c r="C24"/>
  <c r="E47"/>
  <c r="L31" i="1"/>
  <c r="H31" s="1"/>
  <c r="L28"/>
  <c r="H28" s="1"/>
  <c r="L29"/>
  <c r="H29" s="1"/>
  <c r="L24"/>
  <c r="H24" s="1"/>
  <c r="C15" i="3"/>
  <c r="C12"/>
  <c r="C27" i="4" s="1"/>
  <c r="C13" i="3"/>
  <c r="C28" i="4" s="1"/>
  <c r="C14" i="3"/>
  <c r="C29" i="4" s="1"/>
  <c r="I42" i="1" l="1"/>
  <c r="J42" s="1"/>
  <c r="J45" s="1"/>
  <c r="I31"/>
  <c r="J31" s="1"/>
  <c r="I28"/>
  <c r="J28" s="1"/>
  <c r="I29"/>
  <c r="J29" s="1"/>
  <c r="I24"/>
  <c r="J24" s="1"/>
  <c r="F24" i="3" l="1"/>
  <c r="L25" i="1"/>
  <c r="I24" i="3" l="1"/>
  <c r="K24"/>
  <c r="J25" i="1"/>
  <c r="C11" i="3" l="1"/>
  <c r="C26" i="4" s="1"/>
  <c r="E21" i="3" l="1"/>
  <c r="C21"/>
  <c r="F21" l="1"/>
  <c r="M21" l="1"/>
  <c r="U21"/>
  <c r="K21"/>
  <c r="S21"/>
  <c r="I21"/>
  <c r="Q21"/>
  <c r="O21"/>
  <c r="W21"/>
  <c r="L32" i="1" l="1"/>
  <c r="H32" s="1"/>
  <c r="I32" s="1"/>
  <c r="J32" l="1"/>
  <c r="J34" s="1"/>
  <c r="E25" i="3" l="1"/>
  <c r="C25"/>
  <c r="C6"/>
  <c r="C6" i="4" s="1"/>
  <c r="L26" i="1" l="1"/>
  <c r="L48" l="1"/>
  <c r="H48" s="1"/>
  <c r="I48" s="1"/>
  <c r="J48" l="1"/>
  <c r="E20" i="3" l="1"/>
  <c r="E22"/>
  <c r="E23"/>
  <c r="C23"/>
  <c r="C22"/>
  <c r="C20"/>
  <c r="L27" i="1"/>
  <c r="L34"/>
  <c r="L35"/>
  <c r="L36"/>
  <c r="H36" s="1"/>
  <c r="L39"/>
  <c r="L51"/>
  <c r="L20"/>
  <c r="H20" s="1"/>
  <c r="C16" i="3"/>
  <c r="C10"/>
  <c r="D22" i="4" s="1"/>
  <c r="J51" i="1" l="1"/>
  <c r="I36"/>
  <c r="J36" s="1"/>
  <c r="J39" s="1"/>
  <c r="I20"/>
  <c r="J20" s="1"/>
  <c r="F25" i="3" l="1"/>
  <c r="J21" i="1"/>
  <c r="J53" s="1"/>
  <c r="J282" l="1"/>
  <c r="J289" s="1"/>
  <c r="F23" i="3"/>
  <c r="W23" s="1"/>
  <c r="F20"/>
  <c r="K25"/>
  <c r="W25"/>
  <c r="I25"/>
  <c r="S25"/>
  <c r="O25"/>
  <c r="U25"/>
  <c r="Q25"/>
  <c r="M25"/>
  <c r="F22"/>
  <c r="W22" s="1"/>
  <c r="F47" l="1"/>
  <c r="M23"/>
  <c r="U23"/>
  <c r="S23"/>
  <c r="I23"/>
  <c r="K23"/>
  <c r="Q23"/>
  <c r="O23"/>
  <c r="W20"/>
  <c r="S20"/>
  <c r="K20"/>
  <c r="M20"/>
  <c r="U20"/>
  <c r="I20"/>
  <c r="Q20"/>
  <c r="O20"/>
  <c r="U22"/>
  <c r="I22"/>
  <c r="Q22"/>
  <c r="O22"/>
  <c r="M22"/>
  <c r="S22"/>
  <c r="K22"/>
  <c r="Q47" l="1"/>
  <c r="W47"/>
  <c r="O47"/>
  <c r="S47"/>
  <c r="U47"/>
  <c r="I47"/>
  <c r="M47"/>
  <c r="K47"/>
  <c r="J47" l="1"/>
  <c r="V47"/>
  <c r="L47"/>
  <c r="N47"/>
  <c r="H47"/>
  <c r="P47"/>
  <c r="R47"/>
  <c r="T47"/>
  <c r="X47" l="1"/>
</calcChain>
</file>

<file path=xl/sharedStrings.xml><?xml version="1.0" encoding="utf-8"?>
<sst xmlns="http://schemas.openxmlformats.org/spreadsheetml/2006/main" count="482" uniqueCount="237">
  <si>
    <t>m</t>
  </si>
  <si>
    <t>m3</t>
  </si>
  <si>
    <t>m2</t>
  </si>
  <si>
    <t>Total do ìtem</t>
  </si>
  <si>
    <t>Esquadrias</t>
  </si>
  <si>
    <t>LDI</t>
  </si>
  <si>
    <t>Descrição dos serviços</t>
  </si>
  <si>
    <t>Código</t>
  </si>
  <si>
    <t>Custo Direto</t>
  </si>
  <si>
    <t>P. Unit.</t>
  </si>
  <si>
    <t>Total</t>
  </si>
  <si>
    <t>Quant.</t>
  </si>
  <si>
    <t>Und.</t>
  </si>
  <si>
    <t xml:space="preserve">Planilha orçamentária </t>
  </si>
  <si>
    <t>Serviços Preliminares</t>
  </si>
  <si>
    <t>Pintura</t>
  </si>
  <si>
    <t>Limpeza</t>
  </si>
  <si>
    <t>Valor</t>
  </si>
  <si>
    <t>30 dias</t>
  </si>
  <si>
    <t>60 dias</t>
  </si>
  <si>
    <t>%</t>
  </si>
  <si>
    <t>R$</t>
  </si>
  <si>
    <t>inpc</t>
  </si>
  <si>
    <t>reajuste global</t>
  </si>
  <si>
    <t>150 dias</t>
  </si>
  <si>
    <t>180 dias</t>
  </si>
  <si>
    <t>210 dias</t>
  </si>
  <si>
    <t>240 dias</t>
  </si>
  <si>
    <t>Cronograma físico-financeiro.</t>
  </si>
  <si>
    <t>CNPJ 10.716.738/0001-03</t>
  </si>
  <si>
    <t>1.1</t>
  </si>
  <si>
    <t>1.2</t>
  </si>
  <si>
    <t>Demolições e Remoções</t>
  </si>
  <si>
    <t>1.3</t>
  </si>
  <si>
    <t>1.4</t>
  </si>
  <si>
    <t>1.5</t>
  </si>
  <si>
    <t>Proprietário: Câmara Municipal de Alta Floresta-MT</t>
  </si>
  <si>
    <t>Endereço: Av. Ariosto da Riva, Lote AC18/2, Canteiro Central.</t>
  </si>
  <si>
    <t>Área do terreno: 3.044,25m²</t>
  </si>
  <si>
    <t>Área construída: 1.363,08m²</t>
  </si>
  <si>
    <t>Obra: Reforma da Câmara Municipal de Alta Floresta-MT</t>
  </si>
  <si>
    <t>1.6</t>
  </si>
  <si>
    <t>Cobertura e forro</t>
  </si>
  <si>
    <t xml:space="preserve">un </t>
  </si>
  <si>
    <t>Instalação Elétrica</t>
  </si>
  <si>
    <t>un</t>
  </si>
  <si>
    <t>Total:</t>
  </si>
  <si>
    <t>1.</t>
  </si>
  <si>
    <t>Revestimento</t>
  </si>
  <si>
    <t>Paredes, divisórias e equipamentos</t>
  </si>
  <si>
    <t>Piso</t>
  </si>
  <si>
    <t>Instalação hidráulica</t>
  </si>
  <si>
    <t>Instalação Sanitária</t>
  </si>
  <si>
    <t>2.</t>
  </si>
  <si>
    <t>CONSTRUÇÃO DO BANHEIRO PARA PNE</t>
  </si>
  <si>
    <t>Demolição de concreto simples (piso)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</si>
  <si>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</si>
  <si>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</si>
  <si>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</si>
  <si>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</si>
  <si>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</si>
  <si>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</si>
  <si>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</si>
  <si>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</si>
  <si>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</si>
  <si>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</si>
  <si>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Pavimentação</t>
  </si>
  <si>
    <t>Paisagismo</t>
  </si>
  <si>
    <t>Poda de raízes das árvores existentes</t>
  </si>
  <si>
    <t>3.</t>
  </si>
  <si>
    <t>REFORMA DO ESTACIONAMENTO EXTERNO E PASSEIO PÚBLICO</t>
  </si>
  <si>
    <t>3.1</t>
  </si>
  <si>
    <t>4.</t>
  </si>
  <si>
    <t>RESUMO</t>
  </si>
  <si>
    <t>4.1</t>
  </si>
  <si>
    <t>4.2</t>
  </si>
  <si>
    <t>4.3</t>
  </si>
  <si>
    <t>TOTAL GERAL:</t>
  </si>
  <si>
    <t>4.4</t>
  </si>
  <si>
    <t>3.2</t>
  </si>
  <si>
    <t>3.3</t>
  </si>
  <si>
    <t>3.4</t>
  </si>
  <si>
    <t>3.5</t>
  </si>
  <si>
    <t>REFORMA EM GERAL</t>
  </si>
  <si>
    <t>74209/001</t>
  </si>
  <si>
    <t>Placa de obra em chapa de aço galvanizado</t>
  </si>
  <si>
    <t>Aplicação manual de pintura com tinta texturizada acrílica em paredes externas, uma cor (marquise da fachada frontal)</t>
  </si>
  <si>
    <t>Ponto de iluminação incluindo interruptor simples, caixa elétrica, eletroduto, cabo, rasgo, quedra e chumbamento (excluindo luminária e lâmpada)</t>
  </si>
  <si>
    <t>Lampada led 10 W bivolt branca, formato tradicional (base E27) - fornecimento e instalação</t>
  </si>
  <si>
    <t>Limpeza final da obra</t>
  </si>
  <si>
    <t>Demolição de alvenaria de tijolos furados s/ reaproveitamento</t>
  </si>
  <si>
    <t>Aplicação manual de pintura com tinta latex pva em paredes, duas demãos</t>
  </si>
  <si>
    <t>Chapisco aplicado em alvenarias e estruturas de concreto internas, com colher de pedreiro. Argamassa traço 1:3 com preparo em betoneira 400L</t>
  </si>
  <si>
    <t>Emboço, para recebimento de cerâmica, em argamassa traço 1:2:8, praparo mecanico com betoneira 400L, aplicado manualmente em faces internas de paredes de ambientes com área menor que 5m² e 10m², espessura de 20mm, com execução de taliscas</t>
  </si>
  <si>
    <t>Revestimento cerâmico para paredes internas com placas tipo grês ou semi-grês de dimensões 20x20 cm, aplicadas em ambientes de áreamaior que 5m², na altura inteira das paredes</t>
  </si>
  <si>
    <t>Alvenaria de vedação em blocos cerâmicos furados de 9x19x39cm (espessura 9cm) de paredes com área líquida menor que 6m² sem vãoes e argamassa de assentamento com preparo em betoneira</t>
  </si>
  <si>
    <t>Contrapiso em argamassa traço 1:4 (cimento e areia), preparo manual, aplicado em áreas molhadas sobre impermeabilização, espessura 4cm</t>
  </si>
  <si>
    <t>Revestimento cerâmico para piso com placas tipo grês com dimensões 35x35 cm, aplicada em ambientes de área menor que 5m²</t>
  </si>
  <si>
    <t>Bancada granito cinza polido 0,50 x 0,60m, incl. cuba de embutir oval louça branca 35x50cm, valvula metal cromado, sifão flexível pvc, engate flexível plástico e torneira cromada de mesa - fornecimento e instalação</t>
  </si>
  <si>
    <t>Valvula descarga 1.1/2" com registro, acabamento em metal cromado - fornecimento e instalação</t>
  </si>
  <si>
    <t>Ponto de consumo terminal de água fria (subramal) com tubulação de pvc, dn 25 mm, instalado em ramal de água, inclusos rasgos e chumbamento em alvenaria</t>
  </si>
  <si>
    <t>74104/001</t>
  </si>
  <si>
    <t>Caixa sifonada, pvc, dn 100x100x50 mm, junta elástica, fornecida e instalada em ramal de descarga ou ramal de esgoto sanitário</t>
  </si>
  <si>
    <t>Caixa de inspeção em alvenaria de tijolo maciço 60x60x60cm, revestida internamente com barra lisa (cimento e areia, traço 1:4) E=2cm, com tampa pré-moldada de concreto e fundo de concreto 15 MPA tipo C - escavação e confecção</t>
  </si>
  <si>
    <t>Joelho 90°, pvc, soldável, dn 25mm instalado em ramal ou subramal de água - fornecimento e instalação</t>
  </si>
  <si>
    <t>Joelho 90° com bucha de latão, pvc, soldável, dn 25mm x 3/4" instalado em ramal ou subramal de água - fornecimento e instalação</t>
  </si>
  <si>
    <t>Te de redução, pvc, soldável, dn 50mm x 25mm, instalado em prumada de água - fornecimento e instalação</t>
  </si>
  <si>
    <t>Joelho 90°, pvc, soldável, dn 50mm instalado em ramal ou subramal de água - fornecimento e instalação</t>
  </si>
  <si>
    <t>Tubo de pvc, soldável, dn 25mm, instalado em ramal de distribuição de água - fornecimento e instalação</t>
  </si>
  <si>
    <t>Tubo, pvc, soldável, dn 50mm, instalado em prumada de água - fornecimento e instalação</t>
  </si>
  <si>
    <t>Te, pvc, serie normal, esgoto predial, dn 50 x 50mm, junta elástica, fornecido e i nstalado em ramal de descarga ou ramal de esgoto sanitário</t>
  </si>
  <si>
    <t>Pintura acrilica de faixas de demarcação, 5cm de largura</t>
  </si>
  <si>
    <t>Barra de apoio reta, em aço inox polido, comprimento 70cm, diametro mínimo 3cm</t>
  </si>
  <si>
    <t>74133/002</t>
  </si>
  <si>
    <t>Emassamento com massa a oleo, 2 demãos</t>
  </si>
  <si>
    <t>Banco para jardim, em concreto pré-moldado, 1,5x0,50x0,45m</t>
  </si>
  <si>
    <t>Pintura acrilica em piso cimentado duas demãos (vaga estacionamento cadeirante)</t>
  </si>
  <si>
    <t>Peitoril em  marmore, largura de 25 cm, assentado com argamassa traço 1:3 (cimento e areia média), preparo manual da argamassa (Sala 30)</t>
  </si>
  <si>
    <t>Soleira em marmorite largura 15 cm sobre argamassa traço 1:4 (cimento e areia) (porta WC-PNE e acesso ao WC-Masc.2)</t>
  </si>
  <si>
    <t>Verniz sintético em madeira, duas demãos (porta WC-PNE)</t>
  </si>
  <si>
    <t>Tubo pvc, serie normal, esgoto predial, dn 100 mm, fornecimento e instalação em ramal de descarga ou ramal de esgoto sanitário</t>
  </si>
  <si>
    <t>Joelho 90°, pvc, serie normal, esgoto predial, dn 100 mm, junta elástica, fornecido e instalado em ramal de descarga ou ramal de esgoto sanitário</t>
  </si>
  <si>
    <t>Joelho 90°, pvc, serie normal, esgoto predial, dn 50 mm, junta elástica, fornecido e instalado em ramal de descarga ou ramal de esgoto sanitário</t>
  </si>
  <si>
    <t>Tubo pvc, serie normal, esgoto predial, dn 50 mm, fornecimento e instalação em ramal de descarga ou ramal de esgoto sanitário</t>
  </si>
  <si>
    <t>Retirada de esquadrias metálicas (janela frontal - WC-PNE)</t>
  </si>
  <si>
    <t>15 dias</t>
  </si>
  <si>
    <t>45 dias</t>
  </si>
  <si>
    <t>Retirada de esquadrias metálicas (porta de acesso ao Plenário; janelas das salas 23 e 22)</t>
  </si>
  <si>
    <t>Vidro temperado incolor, espessura 10mm, fornecimento e instalação, inclusive massa para vedação (portas de acesso ao Plenário e sala 30)</t>
  </si>
  <si>
    <t>Jogo de ferragens cromadas para porta de vidro temperado, uma folha composto de dobradiças superior e inferior, trinco, fechadura, contra fechadura com capuchinho sem mola e puxador (portas de acesso ao Plenário e sala 30)</t>
  </si>
  <si>
    <t>Soleira em marmorite largura 15 cm sobre argamassa traço 1:4 (cimento e areia) (portas de acesso ao Plenário e sala 30)</t>
  </si>
  <si>
    <t>Carga manual de entulho em caminhão baculante 6m³</t>
  </si>
  <si>
    <t>m3 x km</t>
  </si>
  <si>
    <t>Alizar / guarnição de 5x1,5cm para porta de 90x210cm, fixado com pregos, padrão médio - fornecimento e instalação</t>
  </si>
  <si>
    <t>Kit de porta de madeira para pintura, semi-oca (leve ou média), padrão médio, 90x210cm, espessura de 3,5cm, itens inclusos: dobradiças, montagem e instalação do batente, fechadura com execução do furo - fornecimento e instalação</t>
  </si>
  <si>
    <t>Massa única, para recebimento de pintura, em argamassa traço 1:2:8, preparo mecanico com betoneira 400L, aplicada manualmente com faces internas de paredes, espessura de 10mm, com execução de taliscas</t>
  </si>
  <si>
    <t>Vaso sanitário sifonado, para valvula de descarga, em louça branca, com acessórios inclusive assento plástico, bolsa de borracha para ligação, tubo pvc ligação - fornecimento e instalação</t>
  </si>
  <si>
    <t>Demolição de piso de alta resistência</t>
  </si>
  <si>
    <t>Armação em tela de aço soldada nervurada Q-92, aço CA-60, 4,2mm, malha 15x15cm</t>
  </si>
  <si>
    <t>3.6</t>
  </si>
  <si>
    <t>Drenagem pluvial</t>
  </si>
  <si>
    <t>Tubo pvc, serie normal, esgoto predial, dn 100 mm, fornecimento e instalação em ramal de descarga ou ramal de esgoto sanitário (tubos de drenagem pluvial em frente ao plenário e proximo ao portão de acesso ao estacionamento interno)</t>
  </si>
  <si>
    <t>Carga manual de entulho em caminhão baculante 6m³ (inclusive terra dos canteiros das árvores)</t>
  </si>
  <si>
    <t>Caixa de inspeção em alvenaria de tijolo maciço 60x60x60cm, revestida internamente com barra lisa (cimento e areia, traço 1:4) E=2cm, com tampa pré-moldada de concreto e fundo de concreto 15 MPA tipo C - escavação e confecção (abrigo do hidrômetro)</t>
  </si>
  <si>
    <t>Alçapão em ferro 60x60cm, incluso ferragens (abrido do hidrômetro)</t>
  </si>
  <si>
    <t>Demolição manual de concreto armado (pilar / vigas / laje) - inclusive empilhação lateral no canteiro (vigas da edificação antiga proximo o portão de acesso ao estacionamento interno)</t>
  </si>
  <si>
    <t>Remoção de blokret com empilhamento</t>
  </si>
  <si>
    <t>Demolição de alvenaria de tijolos furados s/ reaproveitamento (canteiro de árvores, canteiro frontal do Plenário, abrigo do hidrômetro e mureta proxima ao portão do estacionemento interno)</t>
  </si>
  <si>
    <t>74094/1</t>
  </si>
  <si>
    <t>Luminária tipo spot para 1 lamapada incandescente/fluorescente compacta</t>
  </si>
  <si>
    <t>73899/2</t>
  </si>
  <si>
    <t>73801/1</t>
  </si>
  <si>
    <t>74245/1</t>
  </si>
  <si>
    <t>74041/2</t>
  </si>
  <si>
    <t>74104/1</t>
  </si>
  <si>
    <t>74073/1</t>
  </si>
  <si>
    <t>kg</t>
  </si>
  <si>
    <t>Escavação manual campo aberto para tubulão - fuste e ou base ( para todas as profund.)</t>
  </si>
  <si>
    <t>4.5</t>
  </si>
  <si>
    <t>Fundação.</t>
  </si>
  <si>
    <t>Escavação manual de valas</t>
  </si>
  <si>
    <t>73964/006</t>
  </si>
  <si>
    <t>Reaterro de vala com compactação manual</t>
  </si>
  <si>
    <t>74156/003</t>
  </si>
  <si>
    <t>Estaca a trado (broca) Ø 20cm com concreto FCK=15MPA, sem armação</t>
  </si>
  <si>
    <t>Forma tábua para concreto em fundação, c/ reaproveitamento 2x</t>
  </si>
  <si>
    <t>Armação de pilar ou viga de uma estrutura convencional de concreto armado em um edifício de multiplos pavimentos utilizando aço CA-60 de 5.0 mm - montagem</t>
  </si>
  <si>
    <t>Armação de pilar ou viga de uma estrutura convencional de concreto armado em um edifício de multiplos pavimentos utilizando aço CA-60 de 10.0 mm - montagem</t>
  </si>
  <si>
    <t>Estrutura</t>
  </si>
  <si>
    <t>Alvenaria</t>
  </si>
  <si>
    <t>Verga moldada in loco em concreto para janelas com até 1,50 m de vão</t>
  </si>
  <si>
    <t>Alvenaria de vedação de bloco cerâmicos furados na vertical de 9x19x39 cm (espessura 9cm) e argamassa de assentamento com preparo em betoneira</t>
  </si>
  <si>
    <t>m²</t>
  </si>
  <si>
    <t>Rasgo em alvenaria para ramais / distribuição com diâmetros menores ou iguais a 40 mm</t>
  </si>
  <si>
    <t>Chumbamento linear em alvenaria para ramais / distribuição com diâmetros menores ou iguais a 40 mm</t>
  </si>
  <si>
    <t>Andaime par alvenaria em madeira de 2ª</t>
  </si>
  <si>
    <t>Impermeabilização</t>
  </si>
  <si>
    <t>74106/001</t>
  </si>
  <si>
    <t>Impermealibilização de estruturas enterradas, com tinta asfaltica, duas demãos</t>
  </si>
  <si>
    <t>Lastro de concreto, e=5 cm, preparo mecanico, inclusos lançamento e adensamento</t>
  </si>
  <si>
    <t>Regularização de superfície de concreto aparente</t>
  </si>
  <si>
    <t>Cobertura</t>
  </si>
  <si>
    <t>Aplicação manual de pintura com tinta látex acrílica em paredes, duas demãos</t>
  </si>
  <si>
    <t>Aduela/ marco/ batente para porta de 80x120cm, fixação com argamassa, padrão médio - fornecimento e instalação</t>
  </si>
  <si>
    <t>Porta de madeira para pintura, semi-oca (leve ou média), 80x210cm, espessura de 3,5cm, incluso dobradiças - fornecimento e instalação</t>
  </si>
  <si>
    <t>Alização / guarnição de 5x1,5cm para porta de 80x120cm fixado com pregos, padrão médio - fornecimento e instalação</t>
  </si>
  <si>
    <t>Soleira em marmorite largura 15 cm sobre argamassa traço 1:4 (cimento e areia)</t>
  </si>
  <si>
    <t>Vidro temperado incolor, espessura 8mm, fornecimento e instalação, inclusive massa para vedação</t>
  </si>
  <si>
    <t>Peitoril em  marmore, largura de 25 cm, assentado com argamassa traço 1:3 (cimento e areia média), preparo manual da argamassa</t>
  </si>
  <si>
    <t>73948/008</t>
  </si>
  <si>
    <t>Limpeza vidro comum</t>
  </si>
  <si>
    <t>Ponto de tomada residencial, incluindo tomada 10A/250V, caixa elétrica, eletroduto, cabo, rasgo, quebra e chumbamento</t>
  </si>
  <si>
    <t>74094/001</t>
  </si>
  <si>
    <t>Luminaria tipo spot para 1 lampada E27</t>
  </si>
  <si>
    <t>4.6</t>
  </si>
  <si>
    <t>4.7</t>
  </si>
  <si>
    <t>4.9</t>
  </si>
  <si>
    <t>4.10</t>
  </si>
  <si>
    <t>4.11</t>
  </si>
  <si>
    <t>5.</t>
  </si>
  <si>
    <t>5.1</t>
  </si>
  <si>
    <t>5.2</t>
  </si>
  <si>
    <t>5.3</t>
  </si>
  <si>
    <t>Rufo em chapa de aço galvanizado número 24, incluso transporte vertical.</t>
  </si>
  <si>
    <t>Forro de gesso em placas pré-moldadas de gesso liso, 60x60 cm comespessura de 3,0 cm.</t>
  </si>
  <si>
    <t>SALA DO ARQUIVO</t>
  </si>
  <si>
    <t>PAREDE DE DIVISÃO DA SALA 30</t>
  </si>
  <si>
    <t>Kit de porta de madeira para intura, semi-oca ( Leve ou média), padrão médio, 80x210cmm espessura de 3,50 cm, itens inclusos: dobradiças, montagem e instalação do batente, fechadura com execução do furo, fornecimento e instalação.</t>
  </si>
  <si>
    <t>Vidro temperado incolor, espessura 8mm, fornecimento e instalação, inclusive massa para vedação (janelas das salas 2x30, 23 e 22)</t>
  </si>
  <si>
    <t>LDI: 28,35%</t>
  </si>
  <si>
    <t>Tapume de chapa de madeira compensada, E=6mm, com pintura a cal e reaprov. de 2 X.</t>
  </si>
  <si>
    <t>Aplicação manual de pintura com tinta látex acrílica em paredes, duas demãos (sala 30, acesso Plenário, sala 23, sala 22, parede da parede e fachada frontal)</t>
  </si>
  <si>
    <t>Vidro temperado incolor, espessura 8mm, fornecimento e instalação, inclusive massa para vedação (janela frontal do WC)</t>
  </si>
  <si>
    <t>Deslocamento dos dois quadro de distribuição onde será aberto a porta de acesso ao WC masculino.</t>
  </si>
  <si>
    <t>BOLETIM SINAPI COMPOSIÇÕES MT  AGOSTO-2017 NÃO DESONERADA.</t>
  </si>
  <si>
    <t>Forro em régua de PVC, para ambientes comerciais, inclusive estrutura de fixação.</t>
  </si>
  <si>
    <t>Acabamentos para forro ( roda-forro em perfil metálico e plástico).</t>
  </si>
  <si>
    <r>
      <t>Transporte com caminhão basculante 6 m³ em rodovia com leito natural</t>
    </r>
    <r>
      <rPr>
        <b/>
        <sz val="10"/>
        <rFont val="Arial"/>
        <family val="2"/>
      </rPr>
      <t xml:space="preserve"> ( 8,70 km )</t>
    </r>
  </si>
  <si>
    <t>74133/2</t>
  </si>
  <si>
    <r>
      <t xml:space="preserve">Transporte com caminhão basculante 6 m³ em rodovia com leito natural </t>
    </r>
    <r>
      <rPr>
        <b/>
        <sz val="10"/>
        <rFont val="Arial"/>
        <family val="2"/>
      </rPr>
      <t>( 8,7 km).</t>
    </r>
  </si>
  <si>
    <t>Regularização - Escavação manual de valas</t>
  </si>
  <si>
    <t>Regularização - Reaterro de vala com compactação maunal.</t>
  </si>
  <si>
    <t>Lastro de concreto, preparo  mecânico, inclusos aditivo impermeabilizante, lançamento e adensamento (espessura 2cm)</t>
  </si>
  <si>
    <t xml:space="preserve">Guia ( meio-fio) concreto modado in loco em trecho reto com estrusora, 14 cm base x 30 cm de altura. </t>
  </si>
  <si>
    <t>Concreto FCK = 25mpa, traço 1:2,3:2,7 ( cimento / areia média / brita 1 ) -  Preparo mecânico com betoneira 400 L ( 5 cm espessura)</t>
  </si>
  <si>
    <t>Poste decorativo para jardim em tubo de aço galvanizado, diam 75 mm, sem luminiária, h=3,5m.</t>
  </si>
  <si>
    <t>Luminária globo vidro leitoso/plafonier/bocal/lampada fluorescente 40w</t>
  </si>
  <si>
    <r>
      <t xml:space="preserve">Armação de pilar ou viga de uma estrutura convencional de concreto armado em um edifício de multiplos pavimentos utilizando aço CA-60 de 6,3 mm - montagem </t>
    </r>
    <r>
      <rPr>
        <b/>
        <sz val="10"/>
        <rFont val="Arial"/>
        <family val="2"/>
      </rPr>
      <t>( Estacas )</t>
    </r>
  </si>
  <si>
    <t>Concreto FCK = 25MPA, traço 1:2,3:2,7 (cimento / areia média / brita 1) - preparo mecanico com betoneira</t>
  </si>
  <si>
    <t>Forro em réguas de PVC, para ambientes comerciais, inclusive estrutura de fixação (almoxarifado)</t>
  </si>
  <si>
    <t>Acabamento para forro ( Roda-forro em perfil metálico e plástico).</t>
  </si>
  <si>
    <t>Aplicação de fundo selador látex PVA em paredes, uma demão.</t>
  </si>
  <si>
    <r>
      <t xml:space="preserve">Transporte com caminhão basculante 6 m³ em rodovia com leito natural </t>
    </r>
    <r>
      <rPr>
        <b/>
        <sz val="10"/>
        <rFont val="Arial"/>
        <family val="2"/>
      </rPr>
      <t>(8,7 Km)</t>
    </r>
  </si>
  <si>
    <t>Andaime para alvenaria em madeira de 2ª</t>
  </si>
  <si>
    <t>Aplicação de fundo selador látex pva em paredes, uma demão.</t>
  </si>
  <si>
    <r>
      <t>Transporte com caminhão basculante 6 m³ em rodovia com leito natural (inclusive terra dos canteiros das árvores)</t>
    </r>
    <r>
      <rPr>
        <b/>
        <sz val="10"/>
        <rFont val="Arial"/>
        <family val="2"/>
      </rPr>
      <t xml:space="preserve"> (8,7Km)</t>
    </r>
  </si>
  <si>
    <t>Alta Floresta-MT, 05 de Outubro de 2.017.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</si>
</sst>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6"/>
      <name val="Arial"/>
      <family val="2"/>
    </font>
    <font>
      <b/>
      <i/>
      <sz val="12"/>
      <name val="Bitstream Vera Sans"/>
    </font>
    <font>
      <sz val="14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2"/>
      <name val="Bitstream Vera Sans"/>
    </font>
    <font>
      <b/>
      <u/>
      <sz val="14"/>
      <name val="Arial"/>
      <family val="2"/>
    </font>
    <font>
      <b/>
      <i/>
      <sz val="11"/>
      <name val="Bitstream Vera Sans"/>
    </font>
    <font>
      <u/>
      <sz val="16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0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" fontId="0" fillId="0" borderId="2" xfId="0" applyNumberFormat="1" applyBorder="1"/>
    <xf numFmtId="0" fontId="4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4" fontId="0" fillId="0" borderId="0" xfId="0" applyNumberFormat="1" applyBorder="1"/>
    <xf numFmtId="0" fontId="7" fillId="0" borderId="0" xfId="0" applyFont="1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/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4" fontId="0" fillId="0" borderId="8" xfId="0" applyNumberFormat="1" applyBorder="1"/>
    <xf numFmtId="0" fontId="0" fillId="0" borderId="0" xfId="0" applyAlignment="1">
      <alignment horizontal="left"/>
    </xf>
    <xf numFmtId="0" fontId="9" fillId="0" borderId="0" xfId="0" applyFont="1" applyAlignment="1"/>
    <xf numFmtId="0" fontId="8" fillId="0" borderId="0" xfId="0" applyFont="1" applyBorder="1" applyAlignment="1"/>
    <xf numFmtId="164" fontId="0" fillId="0" borderId="0" xfId="1" applyFont="1"/>
    <xf numFmtId="0" fontId="0" fillId="0" borderId="0" xfId="0" applyAlignment="1"/>
    <xf numFmtId="0" fontId="0" fillId="0" borderId="7" xfId="0" applyBorder="1"/>
    <xf numFmtId="164" fontId="0" fillId="0" borderId="0" xfId="1" applyFont="1" applyBorder="1"/>
    <xf numFmtId="164" fontId="0" fillId="0" borderId="9" xfId="1" applyFont="1" applyBorder="1"/>
    <xf numFmtId="164" fontId="0" fillId="0" borderId="11" xfId="1" applyFont="1" applyBorder="1"/>
    <xf numFmtId="164" fontId="4" fillId="0" borderId="1" xfId="1" applyFont="1" applyBorder="1" applyAlignment="1">
      <alignment horizontal="center"/>
    </xf>
    <xf numFmtId="4" fontId="4" fillId="0" borderId="2" xfId="0" applyNumberFormat="1" applyFont="1" applyBorder="1"/>
    <xf numFmtId="164" fontId="0" fillId="0" borderId="0" xfId="0" applyNumberFormat="1"/>
    <xf numFmtId="0" fontId="5" fillId="0" borderId="19" xfId="0" applyFont="1" applyBorder="1" applyAlignment="1">
      <alignment horizontal="center"/>
    </xf>
    <xf numFmtId="4" fontId="3" fillId="0" borderId="19" xfId="0" applyNumberFormat="1" applyFont="1" applyBorder="1"/>
    <xf numFmtId="0" fontId="3" fillId="0" borderId="20" xfId="0" quotePrefix="1" applyFont="1" applyBorder="1" applyAlignment="1">
      <alignment horizontal="left" vertical="justify"/>
    </xf>
    <xf numFmtId="0" fontId="5" fillId="0" borderId="19" xfId="0" quotePrefix="1" applyFont="1" applyBorder="1" applyAlignment="1">
      <alignment horizontal="left" vertical="justify"/>
    </xf>
    <xf numFmtId="0" fontId="3" fillId="0" borderId="21" xfId="0" quotePrefix="1" applyFont="1" applyBorder="1" applyAlignment="1">
      <alignment horizontal="left" vertical="justify"/>
    </xf>
    <xf numFmtId="164" fontId="3" fillId="0" borderId="22" xfId="1" applyFont="1" applyBorder="1"/>
    <xf numFmtId="0" fontId="4" fillId="0" borderId="23" xfId="0" applyFont="1" applyBorder="1" applyAlignment="1">
      <alignment horizontal="center"/>
    </xf>
    <xf numFmtId="164" fontId="5" fillId="0" borderId="24" xfId="1" applyFont="1" applyBorder="1" applyAlignment="1">
      <alignment horizontal="center"/>
    </xf>
    <xf numFmtId="164" fontId="3" fillId="0" borderId="24" xfId="1" quotePrefix="1" applyFont="1" applyBorder="1" applyAlignment="1">
      <alignment horizontal="left" vertical="justify"/>
    </xf>
    <xf numFmtId="164" fontId="3" fillId="0" borderId="25" xfId="1" quotePrefix="1" applyFont="1" applyBorder="1" applyAlignment="1">
      <alignment horizontal="left" vertical="justify"/>
    </xf>
    <xf numFmtId="164" fontId="3" fillId="0" borderId="26" xfId="1" quotePrefix="1" applyFont="1" applyBorder="1" applyAlignment="1">
      <alignment horizontal="left" vertical="justify"/>
    </xf>
    <xf numFmtId="0" fontId="4" fillId="0" borderId="28" xfId="0" applyFont="1" applyBorder="1" applyAlignment="1">
      <alignment horizontal="center"/>
    </xf>
    <xf numFmtId="164" fontId="4" fillId="0" borderId="29" xfId="1" applyFont="1" applyBorder="1" applyAlignment="1">
      <alignment horizontal="center"/>
    </xf>
    <xf numFmtId="0" fontId="3" fillId="0" borderId="32" xfId="0" quotePrefix="1" applyFont="1" applyBorder="1" applyAlignment="1">
      <alignment horizontal="left" vertical="justify"/>
    </xf>
    <xf numFmtId="0" fontId="3" fillId="0" borderId="33" xfId="0" quotePrefix="1" applyFont="1" applyBorder="1" applyAlignment="1">
      <alignment horizontal="left" vertical="justify"/>
    </xf>
    <xf numFmtId="0" fontId="4" fillId="0" borderId="34" xfId="0" applyFont="1" applyBorder="1" applyAlignment="1">
      <alignment horizontal="center"/>
    </xf>
    <xf numFmtId="164" fontId="5" fillId="0" borderId="35" xfId="0" applyNumberFormat="1" applyFont="1" applyBorder="1" applyAlignment="1">
      <alignment horizontal="center"/>
    </xf>
    <xf numFmtId="164" fontId="3" fillId="0" borderId="35" xfId="0" quotePrefix="1" applyNumberFormat="1" applyFont="1" applyBorder="1" applyAlignment="1">
      <alignment horizontal="center"/>
    </xf>
    <xf numFmtId="0" fontId="3" fillId="0" borderId="36" xfId="0" quotePrefix="1" applyFont="1" applyBorder="1" applyAlignment="1">
      <alignment horizontal="left" vertical="justify"/>
    </xf>
    <xf numFmtId="164" fontId="5" fillId="0" borderId="35" xfId="0" quotePrefix="1" applyNumberFormat="1" applyFont="1" applyBorder="1" applyAlignment="1">
      <alignment horizontal="left" vertical="justify"/>
    </xf>
    <xf numFmtId="0" fontId="3" fillId="0" borderId="37" xfId="0" quotePrefix="1" applyFont="1" applyBorder="1" applyAlignment="1">
      <alignment horizontal="left" vertical="justify"/>
    </xf>
    <xf numFmtId="0" fontId="4" fillId="0" borderId="38" xfId="0" applyFont="1" applyBorder="1" applyAlignment="1">
      <alignment horizontal="center"/>
    </xf>
    <xf numFmtId="164" fontId="3" fillId="0" borderId="31" xfId="1" applyFont="1" applyBorder="1" applyAlignment="1">
      <alignment horizontal="center"/>
    </xf>
    <xf numFmtId="164" fontId="3" fillId="0" borderId="31" xfId="1" applyFont="1" applyBorder="1"/>
    <xf numFmtId="164" fontId="3" fillId="0" borderId="31" xfId="1" quotePrefix="1" applyFont="1" applyBorder="1" applyAlignment="1">
      <alignment horizontal="left" vertical="justify"/>
    </xf>
    <xf numFmtId="0" fontId="4" fillId="0" borderId="39" xfId="0" applyFont="1" applyBorder="1" applyAlignment="1">
      <alignment horizontal="center"/>
    </xf>
    <xf numFmtId="164" fontId="3" fillId="0" borderId="22" xfId="1" applyFont="1" applyBorder="1" applyAlignment="1">
      <alignment horizontal="center"/>
    </xf>
    <xf numFmtId="0" fontId="3" fillId="0" borderId="41" xfId="0" quotePrefix="1" applyFont="1" applyBorder="1" applyAlignment="1">
      <alignment horizontal="left" vertical="justify"/>
    </xf>
    <xf numFmtId="0" fontId="3" fillId="0" borderId="42" xfId="0" quotePrefix="1" applyFont="1" applyBorder="1" applyAlignment="1">
      <alignment horizontal="left" vertical="justify"/>
    </xf>
    <xf numFmtId="164" fontId="3" fillId="0" borderId="35" xfId="1" applyFont="1" applyBorder="1" applyAlignment="1">
      <alignment horizontal="center"/>
    </xf>
    <xf numFmtId="164" fontId="3" fillId="0" borderId="35" xfId="1" quotePrefix="1" applyFont="1" applyBorder="1" applyAlignment="1">
      <alignment horizontal="left" vertical="justify"/>
    </xf>
    <xf numFmtId="164" fontId="4" fillId="0" borderId="43" xfId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Border="1"/>
    <xf numFmtId="0" fontId="6" fillId="0" borderId="0" xfId="0" applyFont="1" applyBorder="1" applyAlignment="1">
      <alignment vertical="center" wrapText="1"/>
    </xf>
    <xf numFmtId="0" fontId="5" fillId="0" borderId="22" xfId="0" applyFont="1" applyBorder="1" applyAlignment="1">
      <alignment horizontal="left"/>
    </xf>
    <xf numFmtId="0" fontId="5" fillId="0" borderId="22" xfId="0" applyFont="1" applyBorder="1" applyAlignment="1">
      <alignment vertical="center"/>
    </xf>
    <xf numFmtId="0" fontId="5" fillId="0" borderId="50" xfId="0" applyFont="1" applyBorder="1" applyAlignment="1">
      <alignment horizontal="left"/>
    </xf>
    <xf numFmtId="0" fontId="3" fillId="0" borderId="52" xfId="0" quotePrefix="1" applyFont="1" applyBorder="1" applyAlignment="1">
      <alignment horizontal="left" vertical="justify"/>
    </xf>
    <xf numFmtId="0" fontId="3" fillId="0" borderId="53" xfId="0" quotePrefix="1" applyFont="1" applyBorder="1" applyAlignment="1">
      <alignment horizontal="left" vertical="justify"/>
    </xf>
    <xf numFmtId="0" fontId="3" fillId="0" borderId="41" xfId="0" applyFont="1" applyBorder="1" applyAlignment="1">
      <alignment horizontal="right" vertical="justify"/>
    </xf>
    <xf numFmtId="0" fontId="3" fillId="0" borderId="9" xfId="0" quotePrefix="1" applyFont="1" applyBorder="1" applyAlignment="1">
      <alignment horizontal="left" vertical="justify"/>
    </xf>
    <xf numFmtId="0" fontId="0" fillId="0" borderId="51" xfId="0" applyBorder="1"/>
    <xf numFmtId="0" fontId="5" fillId="0" borderId="55" xfId="0" applyFont="1" applyBorder="1" applyAlignment="1">
      <alignment horizontal="left"/>
    </xf>
    <xf numFmtId="0" fontId="5" fillId="0" borderId="55" xfId="0" applyFont="1" applyBorder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Fill="1" applyBorder="1"/>
    <xf numFmtId="0" fontId="11" fillId="0" borderId="0" xfId="0" applyFont="1" applyAlignment="1">
      <alignment wrapText="1"/>
    </xf>
    <xf numFmtId="0" fontId="5" fillId="0" borderId="30" xfId="0" applyFont="1" applyBorder="1" applyAlignment="1">
      <alignment vertical="center"/>
    </xf>
    <xf numFmtId="0" fontId="3" fillId="0" borderId="56" xfId="0" quotePrefix="1" applyFont="1" applyBorder="1" applyAlignment="1">
      <alignment horizontal="left" vertical="justify"/>
    </xf>
    <xf numFmtId="0" fontId="3" fillId="0" borderId="55" xfId="0" quotePrefix="1" applyFont="1" applyBorder="1" applyAlignment="1">
      <alignment horizontal="left" vertical="justify"/>
    </xf>
    <xf numFmtId="0" fontId="13" fillId="0" borderId="0" xfId="0" applyFont="1" applyBorder="1" applyAlignment="1">
      <alignment vertical="top" wrapText="1"/>
    </xf>
    <xf numFmtId="0" fontId="12" fillId="0" borderId="0" xfId="0" applyFont="1" applyBorder="1" applyAlignment="1"/>
    <xf numFmtId="164" fontId="0" fillId="0" borderId="8" xfId="1" applyFont="1" applyBorder="1"/>
    <xf numFmtId="0" fontId="12" fillId="0" borderId="9" xfId="0" applyFont="1" applyBorder="1" applyAlignment="1"/>
    <xf numFmtId="0" fontId="12" fillId="0" borderId="8" xfId="0" applyFont="1" applyBorder="1" applyAlignment="1"/>
    <xf numFmtId="0" fontId="12" fillId="0" borderId="11" xfId="0" applyFont="1" applyBorder="1" applyAlignment="1"/>
    <xf numFmtId="164" fontId="0" fillId="0" borderId="7" xfId="1" applyFont="1" applyBorder="1"/>
    <xf numFmtId="0" fontId="6" fillId="0" borderId="9" xfId="0" applyFont="1" applyBorder="1" applyAlignment="1">
      <alignment vertical="center" wrapText="1"/>
    </xf>
    <xf numFmtId="4" fontId="0" fillId="0" borderId="11" xfId="0" applyNumberFormat="1" applyBorder="1"/>
    <xf numFmtId="0" fontId="0" fillId="0" borderId="10" xfId="0" applyBorder="1"/>
    <xf numFmtId="0" fontId="3" fillId="0" borderId="26" xfId="0" quotePrefix="1" applyFont="1" applyBorder="1" applyAlignment="1">
      <alignment horizontal="left" vertical="justify"/>
    </xf>
    <xf numFmtId="4" fontId="1" fillId="0" borderId="0" xfId="0" applyNumberFormat="1" applyFont="1" applyFill="1" applyBorder="1"/>
    <xf numFmtId="0" fontId="0" fillId="0" borderId="58" xfId="0" applyBorder="1"/>
    <xf numFmtId="0" fontId="5" fillId="0" borderId="19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164" fontId="4" fillId="0" borderId="4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164" fontId="4" fillId="0" borderId="10" xfId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0" fillId="0" borderId="2" xfId="0" applyNumberFormat="1" applyBorder="1" applyAlignment="1">
      <alignment vertical="center" wrapText="1"/>
    </xf>
    <xf numFmtId="164" fontId="0" fillId="0" borderId="22" xfId="1" applyFont="1" applyBorder="1" applyAlignment="1">
      <alignment vertical="center" wrapText="1"/>
    </xf>
    <xf numFmtId="0" fontId="0" fillId="0" borderId="2" xfId="0" quotePrefix="1" applyBorder="1" applyAlignment="1">
      <alignment horizontal="left" vertical="center" wrapText="1"/>
    </xf>
    <xf numFmtId="164" fontId="0" fillId="0" borderId="12" xfId="1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64" fontId="2" fillId="0" borderId="12" xfId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164" fontId="4" fillId="0" borderId="12" xfId="1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57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2" xfId="0" quotePrefix="1" applyFont="1" applyBorder="1" applyAlignment="1">
      <alignment horizontal="left" vertical="center" wrapText="1"/>
    </xf>
    <xf numFmtId="164" fontId="4" fillId="0" borderId="12" xfId="1" quotePrefix="1" applyFont="1" applyBorder="1" applyAlignment="1">
      <alignment horizontal="left" vertical="center" wrapText="1"/>
    </xf>
    <xf numFmtId="0" fontId="3" fillId="0" borderId="14" xfId="0" quotePrefix="1" applyFont="1" applyBorder="1" applyAlignment="1">
      <alignment horizontal="left" vertical="center" wrapText="1"/>
    </xf>
    <xf numFmtId="0" fontId="0" fillId="0" borderId="14" xfId="0" applyBorder="1" applyAlignment="1">
      <alignment horizontal="right" vertical="center" wrapText="1"/>
    </xf>
    <xf numFmtId="164" fontId="3" fillId="0" borderId="15" xfId="1" quotePrefix="1" applyFont="1" applyBorder="1" applyAlignment="1">
      <alignment horizontal="left" vertical="center" wrapText="1"/>
    </xf>
    <xf numFmtId="2" fontId="4" fillId="0" borderId="2" xfId="0" quotePrefix="1" applyNumberFormat="1" applyFont="1" applyBorder="1" applyAlignment="1">
      <alignment horizontal="left" vertical="center" wrapText="1"/>
    </xf>
    <xf numFmtId="164" fontId="4" fillId="0" borderId="2" xfId="0" quotePrefix="1" applyNumberFormat="1" applyFont="1" applyBorder="1" applyAlignment="1">
      <alignment horizontal="left" vertical="center" wrapText="1"/>
    </xf>
    <xf numFmtId="0" fontId="3" fillId="0" borderId="17" xfId="0" quotePrefix="1" applyFont="1" applyBorder="1" applyAlignment="1">
      <alignment horizontal="left" vertical="center" wrapText="1"/>
    </xf>
    <xf numFmtId="164" fontId="3" fillId="0" borderId="18" xfId="1" quotePrefix="1" applyFont="1" applyBorder="1" applyAlignment="1">
      <alignment horizontal="left" vertical="center" wrapText="1"/>
    </xf>
    <xf numFmtId="4" fontId="0" fillId="0" borderId="2" xfId="0" applyNumberFormat="1" applyFill="1" applyBorder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Border="1"/>
    <xf numFmtId="0" fontId="1" fillId="0" borderId="50" xfId="0" applyFont="1" applyBorder="1" applyAlignment="1">
      <alignment horizontal="left" vertical="justify"/>
    </xf>
    <xf numFmtId="4" fontId="1" fillId="0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quotePrefix="1" applyFont="1" applyBorder="1" applyAlignment="1">
      <alignment horizontal="left" vertical="center" wrapText="1"/>
    </xf>
    <xf numFmtId="164" fontId="1" fillId="0" borderId="12" xfId="1" quotePrefix="1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left" vertical="justify"/>
    </xf>
    <xf numFmtId="0" fontId="1" fillId="0" borderId="2" xfId="0" quotePrefix="1" applyFont="1" applyBorder="1" applyAlignment="1">
      <alignment horizontal="center" vertical="center" wrapText="1"/>
    </xf>
    <xf numFmtId="164" fontId="1" fillId="0" borderId="12" xfId="1" applyFont="1" applyBorder="1" applyAlignment="1">
      <alignment vertical="center" wrapText="1"/>
    </xf>
    <xf numFmtId="4" fontId="1" fillId="0" borderId="2" xfId="0" applyNumberFormat="1" applyFont="1" applyBorder="1"/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164" fontId="4" fillId="0" borderId="15" xfId="1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quotePrefix="1" applyFont="1" applyFill="1" applyBorder="1" applyAlignment="1">
      <alignment horizontal="left" vertical="center" wrapText="1"/>
    </xf>
    <xf numFmtId="0" fontId="1" fillId="0" borderId="14" xfId="0" quotePrefix="1" applyFont="1" applyBorder="1" applyAlignment="1">
      <alignment horizontal="left" vertical="center" wrapText="1"/>
    </xf>
    <xf numFmtId="164" fontId="1" fillId="0" borderId="15" xfId="1" quotePrefix="1" applyFont="1" applyBorder="1" applyAlignment="1">
      <alignment horizontal="left" vertical="center" wrapText="1"/>
    </xf>
    <xf numFmtId="0" fontId="1" fillId="0" borderId="17" xfId="0" quotePrefix="1" applyFont="1" applyBorder="1" applyAlignment="1">
      <alignment horizontal="left" vertical="center" wrapText="1"/>
    </xf>
    <xf numFmtId="164" fontId="1" fillId="0" borderId="18" xfId="1" quotePrefix="1" applyFont="1" applyBorder="1" applyAlignment="1">
      <alignment horizontal="left" vertical="center" wrapText="1"/>
    </xf>
    <xf numFmtId="4" fontId="0" fillId="0" borderId="20" xfId="0" applyNumberFormat="1" applyBorder="1"/>
    <xf numFmtId="164" fontId="0" fillId="0" borderId="67" xfId="1" applyFont="1" applyBorder="1"/>
    <xf numFmtId="4" fontId="0" fillId="0" borderId="66" xfId="0" applyNumberFormat="1" applyBorder="1"/>
    <xf numFmtId="4" fontId="0" fillId="0" borderId="14" xfId="0" applyNumberFormat="1" applyBorder="1"/>
    <xf numFmtId="0" fontId="0" fillId="0" borderId="4" xfId="0" applyBorder="1"/>
    <xf numFmtId="0" fontId="4" fillId="0" borderId="4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164" fontId="4" fillId="0" borderId="40" xfId="1" applyFont="1" applyBorder="1" applyAlignment="1">
      <alignment horizontal="center"/>
    </xf>
    <xf numFmtId="4" fontId="0" fillId="0" borderId="30" xfId="0" applyNumberFormat="1" applyBorder="1"/>
    <xf numFmtId="4" fontId="0" fillId="0" borderId="45" xfId="0" applyNumberFormat="1" applyBorder="1"/>
    <xf numFmtId="0" fontId="1" fillId="0" borderId="45" xfId="0" applyFont="1" applyBorder="1" applyAlignment="1">
      <alignment horizontal="left" vertical="center" wrapText="1"/>
    </xf>
    <xf numFmtId="164" fontId="0" fillId="0" borderId="12" xfId="1" applyFont="1" applyBorder="1"/>
    <xf numFmtId="4" fontId="0" fillId="0" borderId="45" xfId="0" applyNumberFormat="1" applyBorder="1" applyAlignment="1">
      <alignment vertical="center" wrapText="1"/>
    </xf>
    <xf numFmtId="164" fontId="0" fillId="0" borderId="68" xfId="1" applyFont="1" applyBorder="1" applyAlignment="1">
      <alignment vertical="center" wrapText="1"/>
    </xf>
    <xf numFmtId="0" fontId="0" fillId="0" borderId="30" xfId="0" applyBorder="1"/>
    <xf numFmtId="0" fontId="0" fillId="0" borderId="2" xfId="0" applyBorder="1"/>
    <xf numFmtId="4" fontId="0" fillId="0" borderId="46" xfId="0" applyNumberFormat="1" applyBorder="1"/>
    <xf numFmtId="164" fontId="0" fillId="0" borderId="30" xfId="1" applyFont="1" applyBorder="1"/>
    <xf numFmtId="164" fontId="0" fillId="0" borderId="41" xfId="1" applyFont="1" applyBorder="1"/>
    <xf numFmtId="0" fontId="4" fillId="0" borderId="2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 wrapText="1"/>
    </xf>
    <xf numFmtId="0" fontId="4" fillId="0" borderId="70" xfId="0" quotePrefix="1" applyFont="1" applyBorder="1" applyAlignment="1">
      <alignment horizontal="left" vertical="center" wrapText="1"/>
    </xf>
    <xf numFmtId="2" fontId="4" fillId="0" borderId="70" xfId="0" quotePrefix="1" applyNumberFormat="1" applyFont="1" applyBorder="1" applyAlignment="1">
      <alignment horizontal="left" vertical="center" wrapText="1"/>
    </xf>
    <xf numFmtId="164" fontId="4" fillId="0" borderId="70" xfId="0" quotePrefix="1" applyNumberFormat="1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left" vertical="center" wrapText="1"/>
    </xf>
    <xf numFmtId="164" fontId="1" fillId="0" borderId="0" xfId="1" quotePrefix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0" fillId="0" borderId="0" xfId="0" applyFill="1"/>
    <xf numFmtId="0" fontId="0" fillId="0" borderId="2" xfId="0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1" fillId="0" borderId="3" xfId="0" applyFont="1" applyBorder="1" applyAlignment="1">
      <alignment horizontal="right" vertical="center" wrapText="1"/>
    </xf>
    <xf numFmtId="0" fontId="1" fillId="0" borderId="57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5" fillId="0" borderId="44" xfId="0" applyFont="1" applyBorder="1" applyAlignment="1">
      <alignment horizontal="right" vertical="center" wrapText="1"/>
    </xf>
    <xf numFmtId="0" fontId="0" fillId="0" borderId="3" xfId="0" quotePrefix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3" xfId="0" quotePrefix="1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right" vertical="center" wrapText="1"/>
    </xf>
    <xf numFmtId="0" fontId="3" fillId="0" borderId="13" xfId="0" quotePrefix="1" applyFont="1" applyBorder="1" applyAlignment="1">
      <alignment horizontal="right" vertical="center" wrapText="1"/>
    </xf>
    <xf numFmtId="0" fontId="3" fillId="0" borderId="3" xfId="0" quotePrefix="1" applyFont="1" applyBorder="1" applyAlignment="1">
      <alignment horizontal="right" vertical="center" wrapText="1"/>
    </xf>
    <xf numFmtId="0" fontId="3" fillId="0" borderId="16" xfId="0" quotePrefix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1" fillId="0" borderId="13" xfId="0" quotePrefix="1" applyFont="1" applyBorder="1" applyAlignment="1">
      <alignment horizontal="right" vertical="center" wrapText="1"/>
    </xf>
    <xf numFmtId="0" fontId="1" fillId="0" borderId="16" xfId="0" quotePrefix="1" applyFont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0" fillId="0" borderId="46" xfId="0" applyFill="1" applyBorder="1" applyAlignment="1">
      <alignment horizontal="right"/>
    </xf>
    <xf numFmtId="0" fontId="4" fillId="0" borderId="6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58" xfId="1" applyFont="1" applyBorder="1" applyAlignment="1">
      <alignment horizontal="center"/>
    </xf>
    <xf numFmtId="0" fontId="5" fillId="0" borderId="10" xfId="0" applyFont="1" applyBorder="1" applyAlignment="1">
      <alignment vertical="center"/>
    </xf>
    <xf numFmtId="164" fontId="3" fillId="0" borderId="76" xfId="0" quotePrefix="1" applyNumberFormat="1" applyFont="1" applyBorder="1" applyAlignment="1">
      <alignment horizontal="center"/>
    </xf>
    <xf numFmtId="4" fontId="3" fillId="0" borderId="30" xfId="0" applyNumberFormat="1" applyFont="1" applyBorder="1"/>
    <xf numFmtId="164" fontId="3" fillId="0" borderId="77" xfId="1" applyFont="1" applyBorder="1"/>
    <xf numFmtId="0" fontId="5" fillId="0" borderId="50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4" fillId="0" borderId="72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75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4" fillId="0" borderId="55" xfId="0" applyFont="1" applyBorder="1" applyAlignment="1">
      <alignment vertical="center"/>
    </xf>
    <xf numFmtId="0" fontId="4" fillId="0" borderId="30" xfId="0" applyFont="1" applyBorder="1" applyAlignment="1">
      <alignment horizontal="left" vertical="center" wrapText="1"/>
    </xf>
    <xf numFmtId="164" fontId="4" fillId="0" borderId="15" xfId="1" quotePrefix="1" applyFont="1" applyBorder="1" applyAlignment="1">
      <alignment horizontal="left" vertical="center" wrapText="1"/>
    </xf>
    <xf numFmtId="164" fontId="5" fillId="0" borderId="12" xfId="1" quotePrefix="1" applyFont="1" applyBorder="1" applyAlignment="1">
      <alignment horizontal="left" vertical="center" wrapText="1"/>
    </xf>
    <xf numFmtId="164" fontId="5" fillId="0" borderId="71" xfId="1" quotePrefix="1" applyFont="1" applyBorder="1" applyAlignment="1">
      <alignment horizontal="left" vertical="center" wrapText="1"/>
    </xf>
    <xf numFmtId="164" fontId="5" fillId="0" borderId="18" xfId="1" quotePrefix="1" applyFont="1" applyBorder="1" applyAlignment="1">
      <alignment horizontal="left" vertical="center" wrapText="1"/>
    </xf>
    <xf numFmtId="0" fontId="2" fillId="0" borderId="44" xfId="0" quotePrefix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 wrapText="1"/>
    </xf>
    <xf numFmtId="164" fontId="4" fillId="0" borderId="68" xfId="1" applyFont="1" applyBorder="1" applyAlignment="1">
      <alignment vertical="center" wrapText="1"/>
    </xf>
    <xf numFmtId="4" fontId="4" fillId="0" borderId="0" xfId="0" applyNumberFormat="1" applyFont="1" applyBorder="1"/>
    <xf numFmtId="0" fontId="2" fillId="0" borderId="44" xfId="0" applyFont="1" applyBorder="1" applyAlignment="1">
      <alignment horizontal="right" vertical="center" wrapText="1"/>
    </xf>
    <xf numFmtId="0" fontId="1" fillId="0" borderId="44" xfId="0" quotePrefix="1" applyFont="1" applyBorder="1" applyAlignment="1">
      <alignment horizontal="right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164" fontId="1" fillId="0" borderId="12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14" xfId="0" quotePrefix="1" applyFont="1" applyBorder="1" applyAlignment="1">
      <alignment horizontal="center" vertical="center" wrapText="1"/>
    </xf>
    <xf numFmtId="0" fontId="1" fillId="0" borderId="17" xfId="0" quotePrefix="1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7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justify"/>
    </xf>
    <xf numFmtId="0" fontId="0" fillId="0" borderId="2" xfId="0" quotePrefix="1" applyBorder="1" applyAlignment="1">
      <alignment horizontal="center"/>
    </xf>
    <xf numFmtId="0" fontId="0" fillId="0" borderId="2" xfId="0" applyBorder="1" applyAlignment="1">
      <alignment horizontal="left" vertical="justify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justify"/>
    </xf>
    <xf numFmtId="0" fontId="4" fillId="0" borderId="2" xfId="0" applyFont="1" applyBorder="1" applyAlignment="1">
      <alignment horizontal="right" vertical="justify"/>
    </xf>
    <xf numFmtId="0" fontId="4" fillId="0" borderId="2" xfId="0" quotePrefix="1" applyFont="1" applyBorder="1" applyAlignment="1">
      <alignment horizontal="center"/>
    </xf>
    <xf numFmtId="0" fontId="0" fillId="0" borderId="2" xfId="0" quotePrefix="1" applyBorder="1" applyAlignment="1">
      <alignment horizontal="left" vertical="justify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4" fontId="0" fillId="0" borderId="79" xfId="0" applyNumberFormat="1" applyBorder="1"/>
    <xf numFmtId="4" fontId="5" fillId="0" borderId="2" xfId="0" applyNumberFormat="1" applyFont="1" applyBorder="1"/>
    <xf numFmtId="164" fontId="4" fillId="0" borderId="12" xfId="1" applyFont="1" applyBorder="1"/>
    <xf numFmtId="0" fontId="4" fillId="0" borderId="2" xfId="0" quotePrefix="1" applyFont="1" applyBorder="1" applyAlignment="1">
      <alignment horizontal="left" vertical="justify"/>
    </xf>
    <xf numFmtId="0" fontId="1" fillId="0" borderId="2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right"/>
    </xf>
    <xf numFmtId="0" fontId="0" fillId="0" borderId="3" xfId="0" quotePrefix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" fillId="0" borderId="3" xfId="0" quotePrefix="1" applyFont="1" applyBorder="1" applyAlignment="1">
      <alignment horizontal="right" vertical="justify"/>
    </xf>
    <xf numFmtId="0" fontId="1" fillId="0" borderId="3" xfId="0" applyFont="1" applyBorder="1" applyAlignment="1">
      <alignment horizontal="right" vertical="justify"/>
    </xf>
    <xf numFmtId="0" fontId="1" fillId="0" borderId="0" xfId="0" quotePrefix="1" applyFont="1" applyBorder="1" applyAlignment="1">
      <alignment horizontal="right" vertical="center" wrapText="1"/>
    </xf>
    <xf numFmtId="0" fontId="4" fillId="0" borderId="70" xfId="0" applyFont="1" applyBorder="1" applyAlignment="1">
      <alignment horizontal="right" vertical="center" wrapText="1"/>
    </xf>
    <xf numFmtId="0" fontId="2" fillId="0" borderId="16" xfId="0" quotePrefix="1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164" fontId="4" fillId="0" borderId="18" xfId="1" applyFont="1" applyBorder="1" applyAlignment="1">
      <alignment vertical="center" wrapText="1"/>
    </xf>
    <xf numFmtId="0" fontId="2" fillId="0" borderId="13" xfId="0" quotePrefix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vertical="center" wrapText="1"/>
    </xf>
    <xf numFmtId="4" fontId="0" fillId="0" borderId="14" xfId="0" applyNumberFormat="1" applyBorder="1" applyAlignment="1">
      <alignment vertical="center" wrapText="1"/>
    </xf>
    <xf numFmtId="164" fontId="4" fillId="0" borderId="15" xfId="1" applyFont="1" applyBorder="1" applyAlignment="1">
      <alignment vertical="center" wrapText="1"/>
    </xf>
    <xf numFmtId="0" fontId="4" fillId="0" borderId="3" xfId="0" applyFont="1" applyBorder="1" applyAlignment="1">
      <alignment horizontal="right" vertical="justify"/>
    </xf>
    <xf numFmtId="0" fontId="2" fillId="0" borderId="16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164" fontId="5" fillId="0" borderId="80" xfId="1" quotePrefix="1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/>
    </xf>
    <xf numFmtId="164" fontId="5" fillId="0" borderId="81" xfId="1" quotePrefix="1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/>
    </xf>
    <xf numFmtId="0" fontId="4" fillId="0" borderId="22" xfId="0" applyFont="1" applyBorder="1" applyAlignment="1">
      <alignment horizontal="left" vertical="justify"/>
    </xf>
    <xf numFmtId="164" fontId="1" fillId="0" borderId="31" xfId="1" quotePrefix="1" applyFont="1" applyBorder="1" applyAlignment="1">
      <alignment horizontal="left" vertical="justify"/>
    </xf>
    <xf numFmtId="164" fontId="1" fillId="0" borderId="22" xfId="1" quotePrefix="1" applyFont="1" applyBorder="1" applyAlignment="1">
      <alignment horizontal="left" vertical="justify"/>
    </xf>
    <xf numFmtId="164" fontId="2" fillId="0" borderId="35" xfId="1" quotePrefix="1" applyFont="1" applyBorder="1" applyAlignment="1">
      <alignment horizontal="left" vertical="justify"/>
    </xf>
    <xf numFmtId="0" fontId="17" fillId="0" borderId="3" xfId="0" applyFont="1" applyBorder="1" applyAlignment="1">
      <alignment horizontal="right" vertical="center" wrapText="1"/>
    </xf>
    <xf numFmtId="0" fontId="1" fillId="0" borderId="0" xfId="0" applyFont="1"/>
    <xf numFmtId="4" fontId="1" fillId="0" borderId="45" xfId="0" applyNumberFormat="1" applyFont="1" applyBorder="1" applyAlignment="1">
      <alignment vertical="center" wrapText="1"/>
    </xf>
    <xf numFmtId="4" fontId="1" fillId="0" borderId="0" xfId="0" applyNumberFormat="1" applyFont="1" applyBorder="1"/>
    <xf numFmtId="0" fontId="15" fillId="0" borderId="4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3105978</xdr:colOff>
      <xdr:row>2</xdr:row>
      <xdr:rowOff>119685</xdr:rowOff>
    </xdr:from>
    <xdr:to>
      <xdr:col>4</xdr:col>
      <xdr:colOff>293794</xdr:colOff>
      <xdr:row>2</xdr:row>
      <xdr:rowOff>438979</xdr:rowOff>
    </xdr:to>
    <xdr:pic>
      <xdr:nvPicPr>
        <xdr:cNvPr id="4" name="Imagem 2" descr="Logo Fernandes 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0391" y="351598"/>
          <a:ext cx="2728881" cy="319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438978</xdr:colOff>
      <xdr:row>2</xdr:row>
      <xdr:rowOff>131278</xdr:rowOff>
    </xdr:from>
    <xdr:to>
      <xdr:col>10</xdr:col>
      <xdr:colOff>251792</xdr:colOff>
      <xdr:row>4</xdr:row>
      <xdr:rowOff>72178</xdr:rowOff>
    </xdr:to>
    <xdr:pic>
      <xdr:nvPicPr>
        <xdr:cNvPr id="2" name="Imagem 2" descr="Logo Fernandes 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31195" y="363191"/>
          <a:ext cx="2496380" cy="363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537879</xdr:colOff>
      <xdr:row>2</xdr:row>
      <xdr:rowOff>123264</xdr:rowOff>
    </xdr:from>
    <xdr:to>
      <xdr:col>7</xdr:col>
      <xdr:colOff>152176</xdr:colOff>
      <xdr:row>4</xdr:row>
      <xdr:rowOff>57441</xdr:rowOff>
    </xdr:to>
    <xdr:pic>
      <xdr:nvPicPr>
        <xdr:cNvPr id="5" name="Imagem 2" descr="Logo Fernandes 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5997" y="347382"/>
          <a:ext cx="2494208" cy="36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2"/>
  <sheetViews>
    <sheetView tabSelected="1" view="pageBreakPreview" topLeftCell="A271" zoomScale="115" zoomScaleSheetLayoutView="115" workbookViewId="0">
      <selection activeCell="D293" sqref="D293"/>
    </sheetView>
  </sheetViews>
  <sheetFormatPr defaultRowHeight="12.75"/>
  <cols>
    <col min="1" max="1" width="5.85546875" customWidth="1"/>
    <col min="2" max="2" width="1.42578125" customWidth="1"/>
    <col min="3" max="3" width="10.42578125" customWidth="1"/>
    <col min="4" max="4" width="83.140625" customWidth="1"/>
    <col min="5" max="5" width="9.7109375" style="249" customWidth="1"/>
    <col min="6" max="6" width="10.7109375" style="1" hidden="1" customWidth="1"/>
    <col min="7" max="7" width="11" style="1" customWidth="1"/>
    <col min="8" max="9" width="12.5703125" style="1" customWidth="1"/>
    <col min="10" max="10" width="13.5703125" style="21" bestFit="1" customWidth="1"/>
    <col min="11" max="11" width="1.140625" customWidth="1"/>
    <col min="12" max="12" width="12.7109375" customWidth="1"/>
    <col min="13" max="13" width="10.28515625" bestFit="1" customWidth="1"/>
  </cols>
  <sheetData>
    <row r="1" spans="3:15">
      <c r="C1" s="7"/>
      <c r="D1" s="7"/>
      <c r="E1" s="247"/>
      <c r="F1" s="7"/>
      <c r="G1" s="7"/>
      <c r="H1" s="7"/>
      <c r="I1" s="7"/>
      <c r="J1" s="24"/>
    </row>
    <row r="2" spans="3:15" ht="5.25" customHeight="1">
      <c r="C2" s="7"/>
      <c r="D2" s="15"/>
      <c r="E2" s="247"/>
      <c r="F2" s="7"/>
      <c r="G2" s="7"/>
      <c r="H2" s="7"/>
      <c r="I2" s="7"/>
      <c r="J2" s="24"/>
    </row>
    <row r="3" spans="3:15" ht="36" customHeight="1">
      <c r="C3" s="11"/>
      <c r="D3" s="23"/>
      <c r="E3" s="252"/>
      <c r="F3" s="13"/>
      <c r="G3" s="13"/>
      <c r="H3" s="14"/>
      <c r="I3" s="14"/>
      <c r="J3" s="25"/>
    </row>
    <row r="4" spans="3:15" ht="15" customHeight="1">
      <c r="C4" s="310" t="s">
        <v>29</v>
      </c>
      <c r="D4" s="311"/>
      <c r="E4" s="311"/>
      <c r="F4" s="311"/>
      <c r="G4" s="311"/>
      <c r="H4" s="311"/>
      <c r="I4" s="311"/>
      <c r="J4" s="312"/>
    </row>
    <row r="5" spans="3:15" ht="9" customHeight="1">
      <c r="C5" s="6"/>
      <c r="D5" s="16"/>
      <c r="E5" s="248"/>
      <c r="F5" s="17"/>
      <c r="G5" s="17"/>
      <c r="H5" s="17"/>
      <c r="I5" s="17"/>
      <c r="J5" s="26"/>
    </row>
    <row r="6" spans="3:15">
      <c r="C6" s="7"/>
      <c r="D6" s="10"/>
      <c r="E6" s="247"/>
      <c r="F6" s="8"/>
      <c r="G6" s="8"/>
      <c r="H6" s="8"/>
      <c r="I6" s="8"/>
    </row>
    <row r="7" spans="3:15" ht="18">
      <c r="C7" s="20" t="s">
        <v>13</v>
      </c>
      <c r="D7" s="20"/>
      <c r="E7" s="242"/>
      <c r="F7" s="20"/>
      <c r="G7" s="20"/>
      <c r="H7" s="20"/>
      <c r="I7" s="20"/>
    </row>
    <row r="8" spans="3:15">
      <c r="C8" s="132" t="s">
        <v>40</v>
      </c>
      <c r="D8" s="22"/>
      <c r="F8" s="22"/>
      <c r="G8" s="22"/>
      <c r="H8" s="22"/>
      <c r="I8" s="18"/>
    </row>
    <row r="9" spans="3:15">
      <c r="C9" s="132" t="s">
        <v>36</v>
      </c>
      <c r="D9" s="22"/>
      <c r="F9" s="22"/>
      <c r="G9" s="22"/>
      <c r="H9" s="22"/>
      <c r="I9" s="18"/>
    </row>
    <row r="10" spans="3:15">
      <c r="C10" s="133" t="s">
        <v>37</v>
      </c>
      <c r="D10" s="10"/>
      <c r="E10" s="247"/>
      <c r="F10" s="8"/>
      <c r="G10" s="8"/>
      <c r="H10" s="8"/>
      <c r="I10" s="8"/>
    </row>
    <row r="11" spans="3:15">
      <c r="C11" s="77" t="s">
        <v>38</v>
      </c>
      <c r="D11" s="10"/>
      <c r="E11" s="247"/>
      <c r="F11" s="8"/>
      <c r="G11" s="8"/>
      <c r="H11" s="8"/>
      <c r="I11" s="8"/>
    </row>
    <row r="12" spans="3:15">
      <c r="C12" s="77" t="s">
        <v>39</v>
      </c>
      <c r="D12" s="10"/>
      <c r="E12" s="247"/>
      <c r="F12" s="8"/>
      <c r="G12" s="8"/>
      <c r="H12" s="8"/>
      <c r="I12" s="8"/>
    </row>
    <row r="13" spans="3:15">
      <c r="C13" s="77" t="s">
        <v>209</v>
      </c>
      <c r="D13" s="10"/>
      <c r="E13" s="247"/>
      <c r="F13" s="8"/>
      <c r="G13" s="8"/>
      <c r="H13" s="8"/>
      <c r="I13" s="8"/>
    </row>
    <row r="14" spans="3:15">
      <c r="C14" s="19" t="s">
        <v>214</v>
      </c>
      <c r="D14" s="19"/>
      <c r="E14" s="243"/>
      <c r="F14" s="19"/>
      <c r="G14" s="19"/>
      <c r="H14" s="3"/>
      <c r="I14" s="3"/>
      <c r="L14" s="76" t="s">
        <v>22</v>
      </c>
      <c r="M14" t="s">
        <v>23</v>
      </c>
      <c r="O14" t="s">
        <v>5</v>
      </c>
    </row>
    <row r="15" spans="3:15">
      <c r="C15" s="5" t="s">
        <v>7</v>
      </c>
      <c r="D15" s="2" t="s">
        <v>6</v>
      </c>
      <c r="E15" s="253" t="s">
        <v>12</v>
      </c>
      <c r="F15" s="2" t="s">
        <v>8</v>
      </c>
      <c r="G15" s="2" t="s">
        <v>11</v>
      </c>
      <c r="H15" s="2" t="s">
        <v>9</v>
      </c>
      <c r="I15" s="2" t="s">
        <v>5</v>
      </c>
      <c r="J15" s="27" t="s">
        <v>10</v>
      </c>
      <c r="L15">
        <v>0</v>
      </c>
      <c r="M15">
        <v>1</v>
      </c>
      <c r="O15">
        <v>0.28349999999999997</v>
      </c>
    </row>
    <row r="16" spans="3:15">
      <c r="C16" s="190" t="s">
        <v>47</v>
      </c>
      <c r="D16" s="185" t="s">
        <v>83</v>
      </c>
      <c r="E16" s="254"/>
      <c r="F16" s="145"/>
      <c r="G16" s="148"/>
      <c r="H16" s="147"/>
      <c r="I16" s="145"/>
      <c r="J16" s="146"/>
    </row>
    <row r="17" spans="1:14">
      <c r="C17" s="191"/>
      <c r="D17" s="159"/>
      <c r="E17" s="239"/>
      <c r="F17" s="160"/>
      <c r="G17" s="100"/>
      <c r="H17" s="161"/>
      <c r="I17" s="98"/>
      <c r="J17" s="162"/>
    </row>
    <row r="18" spans="1:14">
      <c r="B18" s="7"/>
      <c r="C18" s="189" t="s">
        <v>30</v>
      </c>
      <c r="D18" s="97" t="s">
        <v>14</v>
      </c>
      <c r="E18" s="239"/>
      <c r="F18" s="99"/>
      <c r="G18" s="100"/>
      <c r="H18" s="98"/>
      <c r="I18" s="98"/>
      <c r="J18" s="101"/>
    </row>
    <row r="19" spans="1:14">
      <c r="C19" s="192"/>
      <c r="D19" s="97"/>
      <c r="E19" s="239"/>
      <c r="F19" s="102"/>
      <c r="G19" s="103"/>
      <c r="H19" s="98"/>
      <c r="I19" s="104"/>
      <c r="J19" s="105"/>
    </row>
    <row r="20" spans="1:14">
      <c r="A20" s="63"/>
      <c r="B20" s="63"/>
      <c r="C20" s="186" t="s">
        <v>84</v>
      </c>
      <c r="D20" s="106" t="s">
        <v>85</v>
      </c>
      <c r="E20" s="239" t="s">
        <v>2</v>
      </c>
      <c r="F20" s="107"/>
      <c r="G20" s="108">
        <v>4.18</v>
      </c>
      <c r="H20" s="108">
        <f>L20*(1+$L$15/100)</f>
        <v>293.07</v>
      </c>
      <c r="I20" s="108">
        <f>H20*$O$15</f>
        <v>83.08534499999999</v>
      </c>
      <c r="J20" s="109">
        <f>G20*(H20+I20)</f>
        <v>1572.3293420999998</v>
      </c>
      <c r="L20">
        <f>M20*$M$15</f>
        <v>293.07</v>
      </c>
      <c r="M20">
        <v>293.07</v>
      </c>
      <c r="N20" s="62"/>
    </row>
    <row r="21" spans="1:14">
      <c r="C21" s="193"/>
      <c r="D21" s="112" t="s">
        <v>3</v>
      </c>
      <c r="E21" s="141"/>
      <c r="F21" s="108"/>
      <c r="G21" s="108"/>
      <c r="H21" s="108"/>
      <c r="I21" s="108"/>
      <c r="J21" s="113">
        <f>SUM(J20:J20)</f>
        <v>1572.3293420999998</v>
      </c>
    </row>
    <row r="22" spans="1:14">
      <c r="C22" s="194" t="s">
        <v>31</v>
      </c>
      <c r="D22" s="114" t="s">
        <v>32</v>
      </c>
      <c r="E22" s="141"/>
      <c r="F22" s="108"/>
      <c r="G22" s="108"/>
      <c r="H22" s="108"/>
      <c r="I22" s="108"/>
      <c r="J22" s="111"/>
    </row>
    <row r="23" spans="1:14">
      <c r="C23" s="188"/>
      <c r="D23" s="110"/>
      <c r="E23" s="141"/>
      <c r="F23" s="108"/>
      <c r="G23" s="108"/>
      <c r="H23" s="108"/>
      <c r="I23" s="108"/>
      <c r="J23" s="111"/>
    </row>
    <row r="24" spans="1:14">
      <c r="C24" s="186">
        <v>85334</v>
      </c>
      <c r="D24" s="96" t="s">
        <v>127</v>
      </c>
      <c r="E24" s="115" t="s">
        <v>2</v>
      </c>
      <c r="F24" s="108"/>
      <c r="G24" s="135">
        <v>3.51</v>
      </c>
      <c r="H24" s="108">
        <f t="shared" ref="H24" si="0">L24*(1+$L$15/100)</f>
        <v>13.96</v>
      </c>
      <c r="I24" s="108">
        <f t="shared" ref="I24" si="1">H24*$O$15</f>
        <v>3.9576599999999997</v>
      </c>
      <c r="J24" s="111">
        <f t="shared" ref="J24" si="2">G24*(H24+I24)</f>
        <v>62.890986599999998</v>
      </c>
      <c r="L24">
        <f t="shared" ref="L24" si="3">M24*$M$15</f>
        <v>13.96</v>
      </c>
      <c r="M24" s="4">
        <v>13.96</v>
      </c>
    </row>
    <row r="25" spans="1:14">
      <c r="C25" s="193"/>
      <c r="D25" s="112" t="s">
        <v>3</v>
      </c>
      <c r="E25" s="141"/>
      <c r="F25" s="116"/>
      <c r="G25" s="116"/>
      <c r="H25" s="108"/>
      <c r="I25" s="108"/>
      <c r="J25" s="117">
        <f>SUM(J24:J24)</f>
        <v>62.890986599999998</v>
      </c>
      <c r="L25">
        <f t="shared" ref="L25" si="4">M25*$M$15</f>
        <v>0</v>
      </c>
      <c r="M25" s="28"/>
    </row>
    <row r="26" spans="1:14">
      <c r="C26" s="195" t="s">
        <v>33</v>
      </c>
      <c r="D26" s="118" t="s">
        <v>4</v>
      </c>
      <c r="E26" s="141"/>
      <c r="F26" s="108"/>
      <c r="G26" s="108"/>
      <c r="H26" s="108"/>
      <c r="I26" s="108"/>
      <c r="J26" s="111"/>
      <c r="L26">
        <f>M26*$M$15</f>
        <v>0</v>
      </c>
      <c r="M26" s="4"/>
    </row>
    <row r="27" spans="1:14">
      <c r="C27" s="195"/>
      <c r="D27" s="114"/>
      <c r="E27" s="141"/>
      <c r="F27" s="108"/>
      <c r="G27" s="108"/>
      <c r="H27" s="108"/>
      <c r="I27" s="108"/>
      <c r="J27" s="111"/>
      <c r="L27">
        <f>M27*$M$15</f>
        <v>0</v>
      </c>
      <c r="M27" s="4"/>
    </row>
    <row r="28" spans="1:14" ht="25.5">
      <c r="C28" s="186">
        <v>72119</v>
      </c>
      <c r="D28" s="96" t="s">
        <v>208</v>
      </c>
      <c r="E28" s="115" t="s">
        <v>2</v>
      </c>
      <c r="F28" s="108"/>
      <c r="G28" s="131">
        <f>0.75+0.75+0.9+0.9</f>
        <v>3.3</v>
      </c>
      <c r="H28" s="108">
        <f t="shared" ref="H28" si="5">L28*(1+$L$15/100)</f>
        <v>176.92</v>
      </c>
      <c r="I28" s="108">
        <f t="shared" ref="I28" si="6">H28*$O$15</f>
        <v>50.156819999999989</v>
      </c>
      <c r="J28" s="111">
        <f t="shared" ref="J28" si="7">G28*(H28+I28)</f>
        <v>749.35350599999981</v>
      </c>
      <c r="L28">
        <f t="shared" ref="L28" si="8">M28*$M$15</f>
        <v>176.92</v>
      </c>
      <c r="M28" s="4">
        <v>176.92</v>
      </c>
    </row>
    <row r="29" spans="1:14" ht="25.5">
      <c r="B29" s="91"/>
      <c r="C29" s="187">
        <v>72120</v>
      </c>
      <c r="D29" s="96" t="s">
        <v>128</v>
      </c>
      <c r="E29" s="115" t="s">
        <v>2</v>
      </c>
      <c r="F29" s="108"/>
      <c r="G29" s="108">
        <v>3.99</v>
      </c>
      <c r="H29" s="108">
        <f t="shared" ref="H29:H31" si="9">L29*(1+$L$15/100)</f>
        <v>221.52</v>
      </c>
      <c r="I29" s="108">
        <f t="shared" ref="I29:I31" si="10">H29*$O$15</f>
        <v>62.800919999999998</v>
      </c>
      <c r="J29" s="111">
        <f t="shared" ref="J29:J31" si="11">G29*(H29+I29)</f>
        <v>1134.4404708</v>
      </c>
      <c r="L29">
        <f t="shared" ref="L29:L31" si="12">M29*$M$15</f>
        <v>221.52</v>
      </c>
      <c r="M29" s="4">
        <v>221.52</v>
      </c>
    </row>
    <row r="30" spans="1:14" ht="38.25">
      <c r="B30" s="91"/>
      <c r="C30" s="187">
        <v>84885</v>
      </c>
      <c r="D30" s="96" t="s">
        <v>129</v>
      </c>
      <c r="E30" s="115" t="s">
        <v>43</v>
      </c>
      <c r="F30" s="108"/>
      <c r="G30" s="108">
        <v>2</v>
      </c>
      <c r="H30" s="108">
        <f t="shared" ref="H30" si="13">L30*(1+$L$15/100)</f>
        <v>553.59</v>
      </c>
      <c r="I30" s="108">
        <f t="shared" ref="I30" si="14">H30*$O$15</f>
        <v>156.94276500000001</v>
      </c>
      <c r="J30" s="111">
        <f t="shared" ref="J30" si="15">G30*(H30+I30)</f>
        <v>1421.0655300000001</v>
      </c>
      <c r="L30">
        <f t="shared" ref="L30" si="16">M30*$M$15</f>
        <v>553.59</v>
      </c>
      <c r="M30" s="4">
        <v>553.59</v>
      </c>
    </row>
    <row r="31" spans="1:14" ht="25.5">
      <c r="B31" s="91"/>
      <c r="C31" s="187">
        <v>84161</v>
      </c>
      <c r="D31" s="96" t="s">
        <v>130</v>
      </c>
      <c r="E31" s="115" t="s">
        <v>0</v>
      </c>
      <c r="F31" s="108"/>
      <c r="G31" s="108">
        <v>1.9</v>
      </c>
      <c r="H31" s="108">
        <f t="shared" si="9"/>
        <v>44.26</v>
      </c>
      <c r="I31" s="108">
        <f t="shared" si="10"/>
        <v>12.547709999999999</v>
      </c>
      <c r="J31" s="111">
        <f t="shared" si="11"/>
        <v>107.93464899999999</v>
      </c>
      <c r="L31">
        <f t="shared" si="12"/>
        <v>44.26</v>
      </c>
      <c r="M31" s="4">
        <v>44.26</v>
      </c>
    </row>
    <row r="32" spans="1:14" ht="25.5">
      <c r="B32" s="91"/>
      <c r="C32" s="187">
        <v>84089</v>
      </c>
      <c r="D32" s="96" t="s">
        <v>117</v>
      </c>
      <c r="E32" s="115" t="s">
        <v>0</v>
      </c>
      <c r="F32" s="108"/>
      <c r="G32" s="131">
        <v>0.8</v>
      </c>
      <c r="H32" s="108">
        <f t="shared" ref="H32" si="17">L32*(1+$L$15/100)</f>
        <v>86.76</v>
      </c>
      <c r="I32" s="108">
        <f t="shared" ref="I32" si="18">H32*$O$15</f>
        <v>24.59646</v>
      </c>
      <c r="J32" s="111">
        <f t="shared" ref="J32" si="19">G32*(H32+I32)</f>
        <v>89.08516800000001</v>
      </c>
      <c r="L32">
        <f t="shared" ref="L32:L34" si="20">M32*$M$15</f>
        <v>86.76</v>
      </c>
      <c r="M32" s="4">
        <v>86.76</v>
      </c>
    </row>
    <row r="33" spans="2:13" ht="38.25">
      <c r="B33" s="7"/>
      <c r="C33" s="186">
        <v>90843</v>
      </c>
      <c r="D33" s="96" t="s">
        <v>207</v>
      </c>
      <c r="E33" s="115" t="s">
        <v>43</v>
      </c>
      <c r="F33" s="108"/>
      <c r="G33" s="131">
        <v>1</v>
      </c>
      <c r="H33" s="108">
        <f t="shared" ref="H33" si="21">L33*(1+$L$15/100)</f>
        <v>633.53</v>
      </c>
      <c r="I33" s="108">
        <f t="shared" ref="I33" si="22">H33*$O$15</f>
        <v>179.60575499999999</v>
      </c>
      <c r="J33" s="111">
        <f t="shared" ref="J33" si="23">G33*(H33+I33)</f>
        <v>813.13575500000002</v>
      </c>
      <c r="L33">
        <f t="shared" ref="L33" si="24">M33*$M$15</f>
        <v>633.53</v>
      </c>
      <c r="M33" s="4">
        <v>633.53</v>
      </c>
    </row>
    <row r="34" spans="2:13">
      <c r="C34" s="188"/>
      <c r="D34" s="112" t="s">
        <v>3</v>
      </c>
      <c r="E34" s="115"/>
      <c r="F34" s="116"/>
      <c r="G34" s="116"/>
      <c r="H34" s="108"/>
      <c r="I34" s="108"/>
      <c r="J34" s="117">
        <f>SUM(J28:J33)</f>
        <v>4315.0150787999992</v>
      </c>
      <c r="L34">
        <f t="shared" si="20"/>
        <v>0</v>
      </c>
      <c r="M34" s="28"/>
    </row>
    <row r="35" spans="2:13">
      <c r="C35" s="195" t="s">
        <v>34</v>
      </c>
      <c r="D35" s="118" t="s">
        <v>15</v>
      </c>
      <c r="E35" s="141"/>
      <c r="F35" s="108"/>
      <c r="G35" s="108"/>
      <c r="H35" s="108"/>
      <c r="I35" s="108"/>
      <c r="J35" s="111"/>
      <c r="L35">
        <f t="shared" ref="L35:L51" si="25">M35*$M$15</f>
        <v>0</v>
      </c>
      <c r="M35" s="4"/>
    </row>
    <row r="36" spans="2:13" ht="25.5">
      <c r="C36" s="196">
        <v>88489</v>
      </c>
      <c r="D36" s="137" t="s">
        <v>211</v>
      </c>
      <c r="E36" s="141" t="s">
        <v>2</v>
      </c>
      <c r="F36" s="108"/>
      <c r="G36" s="108">
        <v>625.5</v>
      </c>
      <c r="H36" s="108">
        <f>L36*(1+$L$15/100)</f>
        <v>9.8000000000000007</v>
      </c>
      <c r="I36" s="108">
        <f>H36*$O$15</f>
        <v>2.7782999999999998</v>
      </c>
      <c r="J36" s="111">
        <f>G36*(H36+I36)</f>
        <v>7867.7266500000005</v>
      </c>
      <c r="L36">
        <f t="shared" si="25"/>
        <v>9.8000000000000007</v>
      </c>
      <c r="M36" s="4">
        <v>9.8000000000000007</v>
      </c>
    </row>
    <row r="37" spans="2:13" ht="25.5">
      <c r="C37" s="186">
        <v>88423</v>
      </c>
      <c r="D37" s="137" t="s">
        <v>86</v>
      </c>
      <c r="E37" s="115" t="s">
        <v>2</v>
      </c>
      <c r="F37" s="108"/>
      <c r="G37" s="108">
        <v>126</v>
      </c>
      <c r="H37" s="108">
        <f>L37*(1+$L$15/100)</f>
        <v>13.84</v>
      </c>
      <c r="I37" s="108">
        <f>H37*$O$15</f>
        <v>3.9236399999999998</v>
      </c>
      <c r="J37" s="111">
        <f>G37*(H37+I37)</f>
        <v>2238.2186400000001</v>
      </c>
      <c r="L37">
        <f t="shared" ref="L37:L38" si="26">M37*$M$15</f>
        <v>13.84</v>
      </c>
      <c r="M37" s="4">
        <v>13.84</v>
      </c>
    </row>
    <row r="38" spans="2:13">
      <c r="C38" s="275">
        <v>73674</v>
      </c>
      <c r="D38" s="258" t="s">
        <v>175</v>
      </c>
      <c r="E38" s="265" t="s">
        <v>172</v>
      </c>
      <c r="F38" s="234"/>
      <c r="G38" s="131">
        <v>35</v>
      </c>
      <c r="H38" s="108">
        <f t="shared" ref="H38" si="27">L38*(1+$L$15/100)</f>
        <v>21.54</v>
      </c>
      <c r="I38" s="108">
        <f t="shared" ref="I38" si="28">H38*$O$15</f>
        <v>6.1065899999999989</v>
      </c>
      <c r="J38" s="142">
        <f t="shared" ref="J38" si="29">G38*(H38+I38)</f>
        <v>967.63064999999983</v>
      </c>
      <c r="L38">
        <f t="shared" si="26"/>
        <v>21.54</v>
      </c>
      <c r="M38" s="4">
        <v>21.54</v>
      </c>
    </row>
    <row r="39" spans="2:13" ht="15" customHeight="1">
      <c r="C39" s="193"/>
      <c r="D39" s="112" t="s">
        <v>3</v>
      </c>
      <c r="E39" s="141"/>
      <c r="F39" s="116"/>
      <c r="G39" s="116"/>
      <c r="H39" s="108"/>
      <c r="I39" s="108"/>
      <c r="J39" s="117">
        <f>SUM(J36:J38)</f>
        <v>11073.575939999999</v>
      </c>
      <c r="L39">
        <f t="shared" si="25"/>
        <v>0</v>
      </c>
      <c r="M39" s="28"/>
    </row>
    <row r="40" spans="2:13">
      <c r="C40" s="195" t="s">
        <v>35</v>
      </c>
      <c r="D40" s="114" t="s">
        <v>42</v>
      </c>
      <c r="E40" s="141"/>
      <c r="F40" s="108"/>
      <c r="G40" s="108"/>
      <c r="H40" s="108"/>
      <c r="I40" s="108"/>
      <c r="J40" s="111"/>
      <c r="M40" s="4"/>
    </row>
    <row r="41" spans="2:13">
      <c r="C41" s="195"/>
      <c r="D41" s="114"/>
      <c r="E41" s="141"/>
      <c r="F41" s="108"/>
      <c r="G41" s="108"/>
      <c r="H41" s="108"/>
      <c r="I41" s="108"/>
      <c r="J41" s="111"/>
      <c r="M41" s="4"/>
    </row>
    <row r="42" spans="2:13">
      <c r="C42" s="186">
        <v>96116</v>
      </c>
      <c r="D42" s="120" t="s">
        <v>215</v>
      </c>
      <c r="E42" s="115" t="s">
        <v>2</v>
      </c>
      <c r="F42" s="108"/>
      <c r="G42" s="108">
        <v>13.67</v>
      </c>
      <c r="H42" s="108">
        <f>L42*(1+$L$15/100)</f>
        <v>37.11</v>
      </c>
      <c r="I42" s="108">
        <f>H42*$O$15</f>
        <v>10.520684999999999</v>
      </c>
      <c r="J42" s="111">
        <f t="shared" ref="J42" si="30">G42*(H42+I42)</f>
        <v>651.11146395000003</v>
      </c>
      <c r="L42">
        <f>M42*$M$15</f>
        <v>37.11</v>
      </c>
      <c r="M42" s="4">
        <v>37.11</v>
      </c>
    </row>
    <row r="43" spans="2:13">
      <c r="C43" s="186">
        <v>96121</v>
      </c>
      <c r="D43" s="120" t="s">
        <v>216</v>
      </c>
      <c r="E43" s="115" t="s">
        <v>0</v>
      </c>
      <c r="F43" s="108"/>
      <c r="G43" s="108">
        <v>18</v>
      </c>
      <c r="H43" s="108">
        <f>L43*(1+$L$15/100)</f>
        <v>6.04</v>
      </c>
      <c r="I43" s="108">
        <f>H43*$O$15</f>
        <v>1.7123399999999998</v>
      </c>
      <c r="J43" s="111">
        <f t="shared" ref="J43" si="31">G43*(H43+I43)</f>
        <v>139.54212000000001</v>
      </c>
      <c r="L43">
        <f>M43*$M$15</f>
        <v>6.04</v>
      </c>
      <c r="M43" s="4">
        <v>6.04</v>
      </c>
    </row>
    <row r="44" spans="2:13">
      <c r="C44" s="186">
        <v>96113</v>
      </c>
      <c r="D44" s="120" t="s">
        <v>204</v>
      </c>
      <c r="E44" s="115" t="s">
        <v>2</v>
      </c>
      <c r="F44" s="108"/>
      <c r="G44" s="108">
        <v>9</v>
      </c>
      <c r="H44" s="108">
        <f>L44*(1+$L$15/100)</f>
        <v>31.89</v>
      </c>
      <c r="I44" s="108">
        <f>H44*$O$15</f>
        <v>9.0408149999999985</v>
      </c>
      <c r="J44" s="111">
        <f t="shared" ref="J44" si="32">G44*(H44+I44)</f>
        <v>368.37733499999996</v>
      </c>
      <c r="L44">
        <f>M44*$M$15</f>
        <v>31.89</v>
      </c>
      <c r="M44" s="4">
        <v>31.89</v>
      </c>
    </row>
    <row r="45" spans="2:13">
      <c r="C45" s="197"/>
      <c r="D45" s="112" t="s">
        <v>3</v>
      </c>
      <c r="E45" s="141"/>
      <c r="F45" s="116"/>
      <c r="G45" s="116"/>
      <c r="H45" s="108"/>
      <c r="I45" s="108"/>
      <c r="J45" s="117">
        <f>SUM(J42:J44)</f>
        <v>1159.0309189499999</v>
      </c>
      <c r="L45">
        <f t="shared" ref="L45" si="33">M45*$M$15</f>
        <v>0</v>
      </c>
      <c r="M45" s="28"/>
    </row>
    <row r="46" spans="2:13">
      <c r="C46" s="195" t="s">
        <v>41</v>
      </c>
      <c r="D46" s="114" t="s">
        <v>16</v>
      </c>
      <c r="E46" s="141"/>
      <c r="F46" s="108"/>
      <c r="G46" s="108"/>
      <c r="H46" s="108"/>
      <c r="I46" s="108"/>
      <c r="J46" s="111"/>
      <c r="M46" s="4"/>
    </row>
    <row r="47" spans="2:13">
      <c r="C47" s="195"/>
      <c r="D47" s="114"/>
      <c r="E47" s="141"/>
      <c r="F47" s="108"/>
      <c r="G47" s="108"/>
      <c r="H47" s="108"/>
      <c r="I47" s="108"/>
      <c r="J47" s="111"/>
      <c r="M47" s="4"/>
    </row>
    <row r="48" spans="2:13">
      <c r="C48" s="186">
        <v>9537</v>
      </c>
      <c r="D48" s="96" t="s">
        <v>89</v>
      </c>
      <c r="E48" s="115" t="s">
        <v>2</v>
      </c>
      <c r="F48" s="108"/>
      <c r="G48" s="131">
        <v>60</v>
      </c>
      <c r="H48" s="108">
        <f>L48*(1+$L$15/100)</f>
        <v>2.1</v>
      </c>
      <c r="I48" s="108">
        <f>H48*$O$15</f>
        <v>0.59534999999999993</v>
      </c>
      <c r="J48" s="111">
        <f>G48*(H48+I48)</f>
        <v>161.721</v>
      </c>
      <c r="L48">
        <f t="shared" ref="L48" si="34">M48*$M$15</f>
        <v>2.1</v>
      </c>
      <c r="M48" s="4">
        <v>2.1</v>
      </c>
    </row>
    <row r="49" spans="2:13">
      <c r="C49" s="186">
        <v>72897</v>
      </c>
      <c r="D49" s="96" t="s">
        <v>131</v>
      </c>
      <c r="E49" s="115" t="s">
        <v>1</v>
      </c>
      <c r="F49" s="108"/>
      <c r="G49" s="131">
        <v>6</v>
      </c>
      <c r="H49" s="108">
        <f t="shared" ref="H49:H50" si="35">L49*(1+$L$15/100)</f>
        <v>17.41</v>
      </c>
      <c r="I49" s="108">
        <f t="shared" ref="I49:I50" si="36">H49*$O$15</f>
        <v>4.9357349999999993</v>
      </c>
      <c r="J49" s="111">
        <f t="shared" ref="J49:J50" si="37">G49*(H49+I49)</f>
        <v>134.07441</v>
      </c>
      <c r="L49">
        <f t="shared" ref="L49:L50" si="38">M49*$M$15</f>
        <v>17.41</v>
      </c>
      <c r="M49" s="4">
        <v>17.41</v>
      </c>
    </row>
    <row r="50" spans="2:13">
      <c r="C50" s="186">
        <v>95290</v>
      </c>
      <c r="D50" s="96" t="s">
        <v>217</v>
      </c>
      <c r="E50" s="115" t="s">
        <v>132</v>
      </c>
      <c r="F50" s="108"/>
      <c r="G50" s="131">
        <v>52.2</v>
      </c>
      <c r="H50" s="108">
        <f t="shared" si="35"/>
        <v>1.47</v>
      </c>
      <c r="I50" s="108">
        <f t="shared" si="36"/>
        <v>0.41674499999999998</v>
      </c>
      <c r="J50" s="111">
        <f t="shared" si="37"/>
        <v>98.488089000000002</v>
      </c>
      <c r="L50">
        <f t="shared" si="38"/>
        <v>1.47</v>
      </c>
      <c r="M50" s="4">
        <v>1.47</v>
      </c>
    </row>
    <row r="51" spans="2:13">
      <c r="C51" s="197"/>
      <c r="D51" s="112" t="s">
        <v>3</v>
      </c>
      <c r="E51" s="141"/>
      <c r="F51" s="116"/>
      <c r="G51" s="116"/>
      <c r="H51" s="108"/>
      <c r="I51" s="108"/>
      <c r="J51" s="117">
        <f>SUM(J48:J50)</f>
        <v>394.28349900000001</v>
      </c>
      <c r="L51">
        <f t="shared" si="25"/>
        <v>0</v>
      </c>
      <c r="M51" s="28"/>
    </row>
    <row r="52" spans="2:13">
      <c r="C52" s="198"/>
      <c r="D52" s="125"/>
      <c r="E52" s="244"/>
      <c r="F52" s="124"/>
      <c r="G52" s="124"/>
      <c r="H52" s="124"/>
      <c r="I52" s="124"/>
      <c r="J52" s="126"/>
    </row>
    <row r="53" spans="2:13">
      <c r="C53" s="199"/>
      <c r="D53" s="114" t="s">
        <v>46</v>
      </c>
      <c r="E53" s="115"/>
      <c r="F53" s="122"/>
      <c r="G53" s="127"/>
      <c r="H53" s="128"/>
      <c r="I53" s="114"/>
      <c r="J53" s="123">
        <f>+J25+J51+J39+J34+J21+J45</f>
        <v>18577.125765449997</v>
      </c>
      <c r="L53" s="21"/>
      <c r="M53" s="93"/>
    </row>
    <row r="54" spans="2:13">
      <c r="C54" s="200"/>
      <c r="D54" s="129"/>
      <c r="E54" s="245"/>
      <c r="F54" s="129"/>
      <c r="G54" s="129"/>
      <c r="H54" s="129"/>
      <c r="I54" s="129"/>
      <c r="J54" s="130"/>
      <c r="M54" s="29"/>
    </row>
    <row r="55" spans="2:13">
      <c r="C55" s="190" t="s">
        <v>53</v>
      </c>
      <c r="D55" s="144" t="s">
        <v>54</v>
      </c>
      <c r="E55" s="250"/>
      <c r="F55" s="154"/>
      <c r="G55" s="154"/>
      <c r="H55" s="157"/>
      <c r="I55" s="154"/>
      <c r="J55" s="155"/>
      <c r="K55" s="158"/>
    </row>
    <row r="56" spans="2:13">
      <c r="C56" s="191"/>
      <c r="D56" s="170"/>
      <c r="E56" s="251"/>
      <c r="F56" s="163"/>
      <c r="G56" s="163"/>
      <c r="H56" s="164"/>
      <c r="I56" s="163"/>
      <c r="J56" s="166"/>
      <c r="K56" s="7"/>
    </row>
    <row r="57" spans="2:13">
      <c r="C57" s="201" t="s">
        <v>56</v>
      </c>
      <c r="D57" s="97" t="s">
        <v>32</v>
      </c>
      <c r="E57" s="240"/>
      <c r="F57" s="167"/>
      <c r="G57" s="167"/>
      <c r="H57" s="167"/>
      <c r="I57" s="167"/>
      <c r="J57" s="168"/>
    </row>
    <row r="58" spans="2:13">
      <c r="C58" s="188"/>
      <c r="D58" s="110"/>
      <c r="E58" s="141"/>
      <c r="F58" s="108"/>
      <c r="G58" s="108"/>
      <c r="H58" s="108"/>
      <c r="I58" s="108"/>
      <c r="J58" s="111"/>
    </row>
    <row r="59" spans="2:13">
      <c r="C59" s="186" t="s">
        <v>150</v>
      </c>
      <c r="D59" s="96" t="s">
        <v>90</v>
      </c>
      <c r="E59" s="115" t="s">
        <v>1</v>
      </c>
      <c r="F59" s="108"/>
      <c r="G59" s="121">
        <v>0.3</v>
      </c>
      <c r="H59" s="108">
        <f t="shared" ref="H59:H61" si="39">L59*(1+$L$15/100)</f>
        <v>78.38</v>
      </c>
      <c r="I59" s="108">
        <f t="shared" ref="I59:I61" si="40">H59*$O$15</f>
        <v>22.220729999999996</v>
      </c>
      <c r="J59" s="142">
        <f t="shared" ref="J59:J61" si="41">G59*(H59+I59)</f>
        <v>30.180218999999997</v>
      </c>
      <c r="L59">
        <f t="shared" ref="L59:L61" si="42">M59*$M$15</f>
        <v>78.38</v>
      </c>
      <c r="M59" s="4">
        <v>78.38</v>
      </c>
    </row>
    <row r="60" spans="2:13">
      <c r="C60" s="186">
        <v>85334</v>
      </c>
      <c r="D60" s="96" t="s">
        <v>124</v>
      </c>
      <c r="E60" s="115" t="s">
        <v>2</v>
      </c>
      <c r="F60" s="108"/>
      <c r="G60" s="135">
        <v>0.9</v>
      </c>
      <c r="H60" s="108">
        <f t="shared" si="39"/>
        <v>13.96</v>
      </c>
      <c r="I60" s="108">
        <f t="shared" si="40"/>
        <v>3.9576599999999997</v>
      </c>
      <c r="J60" s="111">
        <f t="shared" si="41"/>
        <v>16.125894000000002</v>
      </c>
      <c r="L60">
        <f t="shared" si="42"/>
        <v>13.96</v>
      </c>
      <c r="M60" s="4">
        <v>13.96</v>
      </c>
    </row>
    <row r="61" spans="2:13">
      <c r="C61" s="186">
        <v>73616</v>
      </c>
      <c r="D61" s="96" t="s">
        <v>55</v>
      </c>
      <c r="E61" s="115" t="s">
        <v>1</v>
      </c>
      <c r="F61" s="108"/>
      <c r="G61" s="121">
        <v>0.1</v>
      </c>
      <c r="H61" s="108">
        <f t="shared" si="39"/>
        <v>203.78</v>
      </c>
      <c r="I61" s="108">
        <f t="shared" si="40"/>
        <v>57.771629999999995</v>
      </c>
      <c r="J61" s="142">
        <f t="shared" si="41"/>
        <v>26.155163000000002</v>
      </c>
      <c r="L61">
        <f t="shared" si="42"/>
        <v>203.78</v>
      </c>
      <c r="M61" s="4">
        <v>203.78</v>
      </c>
    </row>
    <row r="62" spans="2:13">
      <c r="C62" s="193"/>
      <c r="D62" s="112" t="s">
        <v>3</v>
      </c>
      <c r="E62" s="141"/>
      <c r="F62" s="116"/>
      <c r="G62" s="116"/>
      <c r="H62" s="108"/>
      <c r="I62" s="108"/>
      <c r="J62" s="117">
        <f>SUM(J59:J61)</f>
        <v>72.461275999999998</v>
      </c>
      <c r="M62" s="28"/>
    </row>
    <row r="63" spans="2:13">
      <c r="C63" s="195" t="s">
        <v>57</v>
      </c>
      <c r="D63" s="118" t="s">
        <v>4</v>
      </c>
      <c r="E63" s="141"/>
      <c r="F63" s="108"/>
      <c r="G63" s="108"/>
      <c r="H63" s="108"/>
      <c r="I63" s="108"/>
      <c r="J63" s="111"/>
      <c r="M63" s="4"/>
    </row>
    <row r="64" spans="2:13" ht="38.25">
      <c r="B64" s="91"/>
      <c r="C64" s="187">
        <v>90844</v>
      </c>
      <c r="D64" s="165" t="s">
        <v>134</v>
      </c>
      <c r="E64" s="115" t="s">
        <v>43</v>
      </c>
      <c r="F64" s="108"/>
      <c r="G64" s="108">
        <v>1</v>
      </c>
      <c r="H64" s="108">
        <f t="shared" ref="H64:H67" si="43">L64*(1+$L$15/100)</f>
        <v>662.79</v>
      </c>
      <c r="I64" s="108">
        <f t="shared" ref="I64:I67" si="44">H64*$O$15</f>
        <v>187.90096499999999</v>
      </c>
      <c r="J64" s="142">
        <f t="shared" ref="J64:J67" si="45">G64*(H64+I64)</f>
        <v>850.69096500000001</v>
      </c>
      <c r="L64">
        <f t="shared" ref="L64:L67" si="46">M64*$M$15</f>
        <v>662.79</v>
      </c>
      <c r="M64" s="4">
        <v>662.79</v>
      </c>
    </row>
    <row r="65" spans="2:13" ht="25.5">
      <c r="B65" s="91"/>
      <c r="C65" s="187">
        <v>90829</v>
      </c>
      <c r="D65" s="165" t="s">
        <v>133</v>
      </c>
      <c r="E65" s="115" t="s">
        <v>43</v>
      </c>
      <c r="F65" s="108"/>
      <c r="G65" s="108">
        <v>2</v>
      </c>
      <c r="H65" s="108">
        <f t="shared" ref="H65" si="47">L65*(1+$L$15/100)</f>
        <v>26.97</v>
      </c>
      <c r="I65" s="108">
        <f t="shared" ref="I65" si="48">H65*$O$15</f>
        <v>7.6459949999999992</v>
      </c>
      <c r="J65" s="142">
        <f t="shared" ref="J65" si="49">G65*(H65+I65)</f>
        <v>69.231989999999996</v>
      </c>
      <c r="L65">
        <f t="shared" ref="L65" si="50">M65*$M$15</f>
        <v>26.97</v>
      </c>
      <c r="M65" s="4">
        <v>26.97</v>
      </c>
    </row>
    <row r="66" spans="2:13" ht="25.5">
      <c r="B66" s="91"/>
      <c r="C66" s="187">
        <v>72119</v>
      </c>
      <c r="D66" s="96" t="s">
        <v>212</v>
      </c>
      <c r="E66" s="115" t="s">
        <v>2</v>
      </c>
      <c r="F66" s="108"/>
      <c r="G66" s="131">
        <v>0.45</v>
      </c>
      <c r="H66" s="108">
        <f t="shared" si="43"/>
        <v>176.92</v>
      </c>
      <c r="I66" s="108">
        <f t="shared" si="44"/>
        <v>50.156819999999989</v>
      </c>
      <c r="J66" s="111">
        <f t="shared" si="45"/>
        <v>102.18456899999998</v>
      </c>
      <c r="L66">
        <f t="shared" si="46"/>
        <v>176.92</v>
      </c>
      <c r="M66" s="4">
        <v>176.92</v>
      </c>
    </row>
    <row r="67" spans="2:13" ht="25.5">
      <c r="B67" s="91"/>
      <c r="C67" s="187">
        <v>84161</v>
      </c>
      <c r="D67" s="96" t="s">
        <v>118</v>
      </c>
      <c r="E67" s="115" t="s">
        <v>0</v>
      </c>
      <c r="F67" s="108"/>
      <c r="G67" s="108">
        <v>1.7</v>
      </c>
      <c r="H67" s="108">
        <f t="shared" si="43"/>
        <v>44.26</v>
      </c>
      <c r="I67" s="108">
        <f t="shared" si="44"/>
        <v>12.547709999999999</v>
      </c>
      <c r="J67" s="111">
        <f t="shared" si="45"/>
        <v>96.573106999999993</v>
      </c>
      <c r="L67">
        <f t="shared" si="46"/>
        <v>44.26</v>
      </c>
      <c r="M67" s="4">
        <v>44.26</v>
      </c>
    </row>
    <row r="68" spans="2:13">
      <c r="C68" s="188"/>
      <c r="D68" s="112" t="s">
        <v>3</v>
      </c>
      <c r="E68" s="115"/>
      <c r="F68" s="116"/>
      <c r="G68" s="116"/>
      <c r="H68" s="108"/>
      <c r="I68" s="108"/>
      <c r="J68" s="117">
        <f>SUM(J64:J67)</f>
        <v>1118.6806309999999</v>
      </c>
      <c r="M68" s="28"/>
    </row>
    <row r="69" spans="2:13">
      <c r="C69" s="195" t="s">
        <v>58</v>
      </c>
      <c r="D69" s="118" t="s">
        <v>15</v>
      </c>
      <c r="E69" s="141"/>
      <c r="F69" s="108"/>
      <c r="G69" s="108"/>
      <c r="H69" s="108"/>
      <c r="I69" s="108"/>
      <c r="J69" s="111"/>
      <c r="M69" s="4"/>
    </row>
    <row r="70" spans="2:13">
      <c r="C70" s="193"/>
      <c r="D70" s="110"/>
      <c r="E70" s="141"/>
      <c r="F70" s="108"/>
      <c r="G70" s="108"/>
      <c r="H70" s="108"/>
      <c r="I70" s="108"/>
      <c r="J70" s="111"/>
      <c r="M70" s="4"/>
    </row>
    <row r="71" spans="2:13">
      <c r="C71" s="186" t="s">
        <v>218</v>
      </c>
      <c r="D71" s="136" t="s">
        <v>114</v>
      </c>
      <c r="E71" s="115" t="s">
        <v>2</v>
      </c>
      <c r="F71" s="108"/>
      <c r="G71" s="108">
        <v>10.039999999999999</v>
      </c>
      <c r="H71" s="108">
        <f t="shared" ref="H71" si="51">L71*(1+$L$15/100)</f>
        <v>18.93</v>
      </c>
      <c r="I71" s="108">
        <f t="shared" ref="I71" si="52">H71*$O$15</f>
        <v>5.3666549999999997</v>
      </c>
      <c r="J71" s="142">
        <f t="shared" ref="J71" si="53">G71*(H71+I71)</f>
        <v>243.93841619999998</v>
      </c>
      <c r="L71">
        <f t="shared" ref="L71" si="54">M71*$M$15</f>
        <v>18.93</v>
      </c>
      <c r="M71" s="4">
        <v>18.93</v>
      </c>
    </row>
    <row r="72" spans="2:13">
      <c r="C72" s="188">
        <v>40905</v>
      </c>
      <c r="D72" s="136" t="s">
        <v>119</v>
      </c>
      <c r="E72" s="115" t="s">
        <v>2</v>
      </c>
      <c r="F72" s="108"/>
      <c r="G72" s="108">
        <v>4.7</v>
      </c>
      <c r="H72" s="108">
        <f t="shared" ref="H72" si="55">L72*(1+$L$15/100)</f>
        <v>17.03</v>
      </c>
      <c r="I72" s="108">
        <f t="shared" ref="I72" si="56">H72*$O$15</f>
        <v>4.8280050000000001</v>
      </c>
      <c r="J72" s="142">
        <f t="shared" ref="J72" si="57">G72*(H72+I72)</f>
        <v>102.73262350000002</v>
      </c>
      <c r="L72">
        <f t="shared" ref="L72" si="58">M72*$M$15</f>
        <v>17.03</v>
      </c>
      <c r="M72" s="4">
        <v>17.03</v>
      </c>
    </row>
    <row r="73" spans="2:13">
      <c r="C73" s="188">
        <v>88487</v>
      </c>
      <c r="D73" s="136" t="s">
        <v>91</v>
      </c>
      <c r="E73" s="115" t="s">
        <v>2</v>
      </c>
      <c r="F73" s="108"/>
      <c r="G73" s="108">
        <v>32.76</v>
      </c>
      <c r="H73" s="108">
        <f t="shared" ref="H73" si="59">L73*(1+$L$15/100)</f>
        <v>7.77</v>
      </c>
      <c r="I73" s="108">
        <f t="shared" ref="I73" si="60">H73*$O$15</f>
        <v>2.2027949999999996</v>
      </c>
      <c r="J73" s="142">
        <f t="shared" ref="J73" si="61">G73*(H73+I73)</f>
        <v>326.70876419999996</v>
      </c>
      <c r="L73">
        <f t="shared" ref="L73" si="62">M73*$M$15</f>
        <v>7.77</v>
      </c>
      <c r="M73" s="4">
        <v>7.77</v>
      </c>
    </row>
    <row r="74" spans="2:13">
      <c r="C74" s="193"/>
      <c r="D74" s="112" t="s">
        <v>3</v>
      </c>
      <c r="E74" s="141"/>
      <c r="F74" s="116"/>
      <c r="G74" s="116"/>
      <c r="H74" s="108"/>
      <c r="I74" s="108"/>
      <c r="J74" s="117">
        <f>SUM(J71:J73)</f>
        <v>673.37980389999996</v>
      </c>
      <c r="M74" s="28"/>
    </row>
    <row r="75" spans="2:13">
      <c r="C75" s="195" t="s">
        <v>59</v>
      </c>
      <c r="D75" s="114" t="s">
        <v>48</v>
      </c>
      <c r="E75" s="141"/>
      <c r="F75" s="108"/>
      <c r="G75" s="108"/>
      <c r="H75" s="108"/>
      <c r="I75" s="108"/>
      <c r="J75" s="111"/>
      <c r="M75" s="4"/>
    </row>
    <row r="76" spans="2:13">
      <c r="C76" s="195"/>
      <c r="D76" s="114"/>
      <c r="E76" s="141"/>
      <c r="F76" s="108"/>
      <c r="G76" s="108"/>
      <c r="H76" s="108"/>
      <c r="I76" s="108"/>
      <c r="J76" s="111"/>
      <c r="M76" s="4"/>
    </row>
    <row r="77" spans="2:13" ht="25.5">
      <c r="C77" s="196">
        <v>87879</v>
      </c>
      <c r="D77" s="136" t="s">
        <v>92</v>
      </c>
      <c r="E77" s="141" t="s">
        <v>2</v>
      </c>
      <c r="F77" s="108"/>
      <c r="G77" s="108">
        <v>20.079999999999998</v>
      </c>
      <c r="H77" s="108">
        <f t="shared" ref="H77:H80" si="63">L77*(1+$L$15/100)</f>
        <v>2.5499999999999998</v>
      </c>
      <c r="I77" s="108">
        <f t="shared" ref="I77:I80" si="64">H77*$O$15</f>
        <v>0.72292499999999993</v>
      </c>
      <c r="J77" s="142">
        <f t="shared" ref="J77:J80" si="65">G77*(H77+I77)</f>
        <v>65.720333999999994</v>
      </c>
      <c r="L77">
        <f t="shared" ref="L77:L80" si="66">M77*$M$15</f>
        <v>2.5499999999999998</v>
      </c>
      <c r="M77" s="4">
        <v>2.5499999999999998</v>
      </c>
    </row>
    <row r="78" spans="2:13" ht="38.25">
      <c r="C78" s="186">
        <v>87531</v>
      </c>
      <c r="D78" s="137" t="s">
        <v>93</v>
      </c>
      <c r="E78" s="115" t="s">
        <v>2</v>
      </c>
      <c r="F78" s="108"/>
      <c r="G78" s="108">
        <v>10.039999999999999</v>
      </c>
      <c r="H78" s="108">
        <f t="shared" si="63"/>
        <v>22.23</v>
      </c>
      <c r="I78" s="108">
        <f t="shared" si="64"/>
        <v>6.3022049999999998</v>
      </c>
      <c r="J78" s="142">
        <f t="shared" si="65"/>
        <v>286.46333820000001</v>
      </c>
      <c r="L78">
        <f t="shared" si="66"/>
        <v>22.23</v>
      </c>
      <c r="M78" s="4">
        <v>22.23</v>
      </c>
    </row>
    <row r="79" spans="2:13" ht="38.25">
      <c r="C79" s="196">
        <v>87547</v>
      </c>
      <c r="D79" s="96" t="s">
        <v>135</v>
      </c>
      <c r="E79" s="141" t="s">
        <v>2</v>
      </c>
      <c r="F79" s="108"/>
      <c r="G79" s="108">
        <v>10.039999999999999</v>
      </c>
      <c r="H79" s="108">
        <f t="shared" si="63"/>
        <v>15.93</v>
      </c>
      <c r="I79" s="108">
        <f t="shared" si="64"/>
        <v>4.5161549999999995</v>
      </c>
      <c r="J79" s="142">
        <f t="shared" si="65"/>
        <v>205.27939619999995</v>
      </c>
      <c r="L79">
        <f t="shared" si="66"/>
        <v>15.93</v>
      </c>
      <c r="M79" s="4">
        <v>15.93</v>
      </c>
    </row>
    <row r="80" spans="2:13" ht="25.5">
      <c r="C80" s="186">
        <v>87265</v>
      </c>
      <c r="D80" s="96" t="s">
        <v>94</v>
      </c>
      <c r="E80" s="115" t="s">
        <v>2</v>
      </c>
      <c r="F80" s="108"/>
      <c r="G80" s="108">
        <v>26.75</v>
      </c>
      <c r="H80" s="108">
        <f t="shared" si="63"/>
        <v>45.73</v>
      </c>
      <c r="I80" s="108">
        <f t="shared" si="64"/>
        <v>12.964454999999997</v>
      </c>
      <c r="J80" s="142">
        <f t="shared" si="65"/>
        <v>1570.0766712499997</v>
      </c>
      <c r="L80">
        <f t="shared" si="66"/>
        <v>45.73</v>
      </c>
      <c r="M80" s="4">
        <v>45.73</v>
      </c>
    </row>
    <row r="81" spans="3:13">
      <c r="C81" s="197"/>
      <c r="D81" s="112" t="s">
        <v>3</v>
      </c>
      <c r="E81" s="141"/>
      <c r="F81" s="116"/>
      <c r="G81" s="116"/>
      <c r="H81" s="108"/>
      <c r="I81" s="108"/>
      <c r="J81" s="117">
        <f>SUM(J77:J80)</f>
        <v>2127.5397396499993</v>
      </c>
      <c r="M81" s="28"/>
    </row>
    <row r="82" spans="3:13">
      <c r="C82" s="195" t="s">
        <v>60</v>
      </c>
      <c r="D82" s="114" t="s">
        <v>49</v>
      </c>
      <c r="E82" s="141"/>
      <c r="F82" s="108"/>
      <c r="G82" s="108"/>
      <c r="H82" s="108"/>
      <c r="I82" s="108"/>
      <c r="J82" s="111"/>
      <c r="M82" s="4"/>
    </row>
    <row r="83" spans="3:13">
      <c r="C83" s="195"/>
      <c r="D83" s="114"/>
      <c r="E83" s="141"/>
      <c r="F83" s="108"/>
      <c r="G83" s="108"/>
      <c r="H83" s="108"/>
      <c r="I83" s="108"/>
      <c r="J83" s="111"/>
      <c r="M83" s="4"/>
    </row>
    <row r="84" spans="3:13" ht="38.25">
      <c r="C84" s="186">
        <v>87471</v>
      </c>
      <c r="D84" s="137" t="s">
        <v>95</v>
      </c>
      <c r="E84" s="115" t="s">
        <v>2</v>
      </c>
      <c r="F84" s="108"/>
      <c r="G84" s="108">
        <v>11.73</v>
      </c>
      <c r="H84" s="108">
        <f t="shared" ref="H84:H85" si="67">L84*(1+$L$15/100)</f>
        <v>36.32</v>
      </c>
      <c r="I84" s="108">
        <f t="shared" ref="I84:I85" si="68">H84*$O$15</f>
        <v>10.296719999999999</v>
      </c>
      <c r="J84" s="142">
        <f t="shared" ref="J84:J85" si="69">G84*(H84+I84)</f>
        <v>546.81412560000001</v>
      </c>
      <c r="L84">
        <f t="shared" ref="L84:L85" si="70">M84*$M$15</f>
        <v>36.32</v>
      </c>
      <c r="M84" s="4">
        <v>36.32</v>
      </c>
    </row>
    <row r="85" spans="3:13">
      <c r="C85" s="306"/>
      <c r="D85" s="96" t="s">
        <v>112</v>
      </c>
      <c r="E85" s="115" t="s">
        <v>43</v>
      </c>
      <c r="F85" s="108"/>
      <c r="G85" s="108">
        <v>2</v>
      </c>
      <c r="H85" s="108">
        <f t="shared" si="67"/>
        <v>165.1</v>
      </c>
      <c r="I85" s="108">
        <f t="shared" si="68"/>
        <v>46.805849999999992</v>
      </c>
      <c r="J85" s="142">
        <f t="shared" si="69"/>
        <v>423.81169999999997</v>
      </c>
      <c r="L85">
        <f t="shared" si="70"/>
        <v>165.1</v>
      </c>
      <c r="M85" s="4">
        <v>165.1</v>
      </c>
    </row>
    <row r="86" spans="3:13">
      <c r="C86" s="186"/>
      <c r="D86" s="112" t="s">
        <v>3</v>
      </c>
      <c r="E86" s="141"/>
      <c r="F86" s="116"/>
      <c r="G86" s="116"/>
      <c r="H86" s="108"/>
      <c r="I86" s="108"/>
      <c r="J86" s="117">
        <f>SUM(J84:J85)</f>
        <v>970.62582559999998</v>
      </c>
      <c r="M86" s="4"/>
    </row>
    <row r="87" spans="3:13">
      <c r="C87" s="195" t="s">
        <v>61</v>
      </c>
      <c r="D87" s="118" t="s">
        <v>50</v>
      </c>
      <c r="E87" s="141"/>
      <c r="F87" s="108"/>
      <c r="G87" s="108"/>
      <c r="H87" s="108"/>
      <c r="I87" s="108"/>
      <c r="J87" s="111"/>
      <c r="M87" s="4"/>
    </row>
    <row r="88" spans="3:13">
      <c r="C88" s="195"/>
      <c r="D88" s="114"/>
      <c r="E88" s="141"/>
      <c r="F88" s="108"/>
      <c r="G88" s="108"/>
      <c r="H88" s="108"/>
      <c r="I88" s="108"/>
      <c r="J88" s="111"/>
      <c r="M88" s="4"/>
    </row>
    <row r="89" spans="3:13" ht="25.5">
      <c r="C89" s="186">
        <v>87767</v>
      </c>
      <c r="D89" s="137" t="s">
        <v>96</v>
      </c>
      <c r="E89" s="115" t="s">
        <v>2</v>
      </c>
      <c r="F89" s="108"/>
      <c r="G89" s="108">
        <v>4.3</v>
      </c>
      <c r="H89" s="108">
        <f t="shared" ref="H89:H90" si="71">L89*(1+$L$15/100)</f>
        <v>40.78</v>
      </c>
      <c r="I89" s="108">
        <f t="shared" ref="I89:I90" si="72">H89*$O$15</f>
        <v>11.561129999999999</v>
      </c>
      <c r="J89" s="142">
        <f t="shared" ref="J89:J90" si="73">G89*(H89+I89)</f>
        <v>225.06685899999999</v>
      </c>
      <c r="L89">
        <f t="shared" ref="L89:L90" si="74">M89*$M$15</f>
        <v>40.78</v>
      </c>
      <c r="M89" s="4">
        <v>40.78</v>
      </c>
    </row>
    <row r="90" spans="3:13" ht="25.5">
      <c r="C90" s="186">
        <v>87246</v>
      </c>
      <c r="D90" s="137" t="s">
        <v>97</v>
      </c>
      <c r="E90" s="115" t="s">
        <v>2</v>
      </c>
      <c r="F90" s="108"/>
      <c r="G90" s="108">
        <v>4.3</v>
      </c>
      <c r="H90" s="108">
        <f t="shared" si="71"/>
        <v>34.9</v>
      </c>
      <c r="I90" s="108">
        <f t="shared" si="72"/>
        <v>9.894149999999998</v>
      </c>
      <c r="J90" s="142">
        <f t="shared" si="73"/>
        <v>192.61484499999997</v>
      </c>
      <c r="L90">
        <f t="shared" si="74"/>
        <v>34.9</v>
      </c>
      <c r="M90" s="4">
        <v>34.9</v>
      </c>
    </row>
    <row r="91" spans="3:13">
      <c r="C91" s="188"/>
      <c r="D91" s="112" t="s">
        <v>3</v>
      </c>
      <c r="E91" s="115"/>
      <c r="F91" s="116"/>
      <c r="G91" s="116"/>
      <c r="H91" s="108"/>
      <c r="I91" s="108"/>
      <c r="J91" s="117">
        <f>SUM(J89:J90)</f>
        <v>417.68170399999997</v>
      </c>
      <c r="M91" s="28"/>
    </row>
    <row r="92" spans="3:13">
      <c r="C92" s="195" t="s">
        <v>62</v>
      </c>
      <c r="D92" s="114" t="s">
        <v>51</v>
      </c>
      <c r="E92" s="141"/>
      <c r="F92" s="108"/>
      <c r="G92" s="108"/>
      <c r="H92" s="108"/>
      <c r="I92" s="108"/>
      <c r="J92" s="111"/>
      <c r="M92" s="4"/>
    </row>
    <row r="93" spans="3:13">
      <c r="C93" s="195"/>
      <c r="D93" s="114"/>
      <c r="E93" s="141"/>
      <c r="F93" s="108"/>
      <c r="G93" s="108"/>
      <c r="H93" s="108"/>
      <c r="I93" s="108"/>
      <c r="J93" s="111"/>
      <c r="M93" s="4"/>
    </row>
    <row r="94" spans="3:13" ht="25.5">
      <c r="C94" s="186">
        <v>89366</v>
      </c>
      <c r="D94" s="96" t="s">
        <v>105</v>
      </c>
      <c r="E94" s="141" t="s">
        <v>45</v>
      </c>
      <c r="F94" s="108"/>
      <c r="G94" s="131">
        <v>1</v>
      </c>
      <c r="H94" s="108">
        <f t="shared" ref="H94:H95" si="75">L94*(1+$L$15/100)</f>
        <v>11.42</v>
      </c>
      <c r="I94" s="108">
        <f t="shared" ref="I94:I103" si="76">H94*$O$15</f>
        <v>3.2375699999999998</v>
      </c>
      <c r="J94" s="142">
        <f t="shared" ref="J94:J95" si="77">G94*(H94+I94)</f>
        <v>14.65757</v>
      </c>
      <c r="L94">
        <f t="shared" ref="L94:L95" si="78">M94*$M$15</f>
        <v>11.42</v>
      </c>
      <c r="M94" s="4">
        <v>11.42</v>
      </c>
    </row>
    <row r="95" spans="3:13" ht="25.5">
      <c r="C95" s="196">
        <v>89362</v>
      </c>
      <c r="D95" s="96" t="s">
        <v>104</v>
      </c>
      <c r="E95" s="141" t="s">
        <v>45</v>
      </c>
      <c r="F95" s="108"/>
      <c r="G95" s="131">
        <v>1</v>
      </c>
      <c r="H95" s="108">
        <f t="shared" si="75"/>
        <v>6.15</v>
      </c>
      <c r="I95" s="108">
        <f t="shared" si="76"/>
        <v>1.743525</v>
      </c>
      <c r="J95" s="142">
        <f t="shared" si="77"/>
        <v>7.8935250000000003</v>
      </c>
      <c r="L95">
        <f t="shared" si="78"/>
        <v>6.15</v>
      </c>
      <c r="M95" s="143">
        <v>6.15</v>
      </c>
    </row>
    <row r="96" spans="3:13" ht="25.5">
      <c r="C96" s="186">
        <v>89501</v>
      </c>
      <c r="D96" s="96" t="s">
        <v>107</v>
      </c>
      <c r="E96" s="141" t="s">
        <v>45</v>
      </c>
      <c r="F96" s="108"/>
      <c r="G96" s="131">
        <v>1</v>
      </c>
      <c r="H96" s="108">
        <f t="shared" ref="H96:H103" si="79">L96*(1+$L$15/100)</f>
        <v>9.7899999999999991</v>
      </c>
      <c r="I96" s="108">
        <f t="shared" si="76"/>
        <v>2.7754649999999996</v>
      </c>
      <c r="J96" s="142">
        <f t="shared" ref="J96:J103" si="80">G96*(H96+I96)</f>
        <v>12.565465</v>
      </c>
      <c r="L96">
        <f t="shared" ref="L96:L103" si="81">M96*$M$15</f>
        <v>9.7899999999999991</v>
      </c>
      <c r="M96" s="143">
        <v>9.7899999999999991</v>
      </c>
    </row>
    <row r="97" spans="3:13" ht="25.5">
      <c r="C97" s="196">
        <v>89402</v>
      </c>
      <c r="D97" s="96" t="s">
        <v>108</v>
      </c>
      <c r="E97" s="141" t="s">
        <v>0</v>
      </c>
      <c r="F97" s="108"/>
      <c r="G97" s="131">
        <v>12</v>
      </c>
      <c r="H97" s="108">
        <f t="shared" si="79"/>
        <v>6.86</v>
      </c>
      <c r="I97" s="108">
        <f t="shared" si="76"/>
        <v>1.9448099999999999</v>
      </c>
      <c r="J97" s="142">
        <f t="shared" si="80"/>
        <v>105.65772</v>
      </c>
      <c r="L97">
        <f t="shared" si="81"/>
        <v>6.86</v>
      </c>
      <c r="M97" s="143">
        <v>6.86</v>
      </c>
    </row>
    <row r="98" spans="3:13">
      <c r="C98" s="196">
        <v>89449</v>
      </c>
      <c r="D98" s="96" t="s">
        <v>109</v>
      </c>
      <c r="E98" s="141" t="s">
        <v>0</v>
      </c>
      <c r="F98" s="108"/>
      <c r="G98" s="131">
        <v>6</v>
      </c>
      <c r="H98" s="108">
        <f t="shared" si="79"/>
        <v>13.42</v>
      </c>
      <c r="I98" s="108">
        <f t="shared" si="76"/>
        <v>3.8045699999999996</v>
      </c>
      <c r="J98" s="142">
        <f t="shared" si="80"/>
        <v>103.34742</v>
      </c>
      <c r="L98">
        <f t="shared" si="81"/>
        <v>13.42</v>
      </c>
      <c r="M98" s="143">
        <v>13.42</v>
      </c>
    </row>
    <row r="99" spans="3:13" ht="25.5">
      <c r="C99" s="186">
        <v>89627</v>
      </c>
      <c r="D99" s="96" t="s">
        <v>106</v>
      </c>
      <c r="E99" s="115" t="s">
        <v>45</v>
      </c>
      <c r="F99" s="108"/>
      <c r="G99" s="131">
        <v>1</v>
      </c>
      <c r="H99" s="108">
        <f t="shared" si="79"/>
        <v>14.86</v>
      </c>
      <c r="I99" s="108">
        <f t="shared" si="76"/>
        <v>4.2128099999999993</v>
      </c>
      <c r="J99" s="142">
        <f t="shared" si="80"/>
        <v>19.072809999999997</v>
      </c>
      <c r="L99">
        <f t="shared" si="81"/>
        <v>14.86</v>
      </c>
      <c r="M99" s="4">
        <v>14.86</v>
      </c>
    </row>
    <row r="100" spans="3:13" ht="25.5">
      <c r="C100" s="186">
        <v>89957</v>
      </c>
      <c r="D100" s="96" t="s">
        <v>100</v>
      </c>
      <c r="E100" s="115" t="s">
        <v>45</v>
      </c>
      <c r="F100" s="108"/>
      <c r="G100" s="131">
        <v>1</v>
      </c>
      <c r="H100" s="108">
        <f t="shared" si="79"/>
        <v>96.56</v>
      </c>
      <c r="I100" s="108">
        <f t="shared" si="76"/>
        <v>27.374759999999998</v>
      </c>
      <c r="J100" s="142">
        <f t="shared" si="80"/>
        <v>123.93476</v>
      </c>
      <c r="L100">
        <f t="shared" si="81"/>
        <v>96.56</v>
      </c>
      <c r="M100" s="4">
        <v>96.56</v>
      </c>
    </row>
    <row r="101" spans="3:13" ht="25.5">
      <c r="C101" s="186">
        <v>40729</v>
      </c>
      <c r="D101" s="96" t="s">
        <v>99</v>
      </c>
      <c r="E101" s="115" t="s">
        <v>45</v>
      </c>
      <c r="F101" s="108"/>
      <c r="G101" s="131">
        <v>1</v>
      </c>
      <c r="H101" s="108">
        <f t="shared" si="79"/>
        <v>143.58000000000001</v>
      </c>
      <c r="I101" s="108">
        <f t="shared" si="76"/>
        <v>40.704929999999997</v>
      </c>
      <c r="J101" s="142">
        <f t="shared" si="80"/>
        <v>184.28493</v>
      </c>
      <c r="L101">
        <f t="shared" si="81"/>
        <v>143.58000000000001</v>
      </c>
      <c r="M101" s="4">
        <v>143.58000000000001</v>
      </c>
    </row>
    <row r="102" spans="3:13" ht="25.5">
      <c r="C102" s="186">
        <v>72739</v>
      </c>
      <c r="D102" s="96" t="s">
        <v>136</v>
      </c>
      <c r="E102" s="115" t="s">
        <v>45</v>
      </c>
      <c r="F102" s="108"/>
      <c r="G102" s="131">
        <v>1</v>
      </c>
      <c r="H102" s="108">
        <f t="shared" si="79"/>
        <v>418.11</v>
      </c>
      <c r="I102" s="108">
        <f t="shared" si="76"/>
        <v>118.53418499999999</v>
      </c>
      <c r="J102" s="142">
        <f t="shared" si="80"/>
        <v>536.64418499999999</v>
      </c>
      <c r="L102">
        <f t="shared" si="81"/>
        <v>418.11</v>
      </c>
      <c r="M102" s="4">
        <v>418.11</v>
      </c>
    </row>
    <row r="103" spans="3:13" ht="38.25">
      <c r="C103" s="186">
        <v>93396</v>
      </c>
      <c r="D103" s="96" t="s">
        <v>98</v>
      </c>
      <c r="E103" s="115" t="s">
        <v>45</v>
      </c>
      <c r="F103" s="108"/>
      <c r="G103" s="131">
        <v>1</v>
      </c>
      <c r="H103" s="108">
        <f t="shared" si="79"/>
        <v>395.59</v>
      </c>
      <c r="I103" s="108">
        <f t="shared" si="76"/>
        <v>112.14976499999999</v>
      </c>
      <c r="J103" s="142">
        <f t="shared" si="80"/>
        <v>507.73976499999998</v>
      </c>
      <c r="L103">
        <f t="shared" si="81"/>
        <v>395.59</v>
      </c>
      <c r="M103" s="4">
        <v>395.59</v>
      </c>
    </row>
    <row r="104" spans="3:13">
      <c r="C104" s="197"/>
      <c r="D104" s="112" t="s">
        <v>3</v>
      </c>
      <c r="E104" s="141"/>
      <c r="F104" s="116"/>
      <c r="G104" s="116"/>
      <c r="H104" s="108"/>
      <c r="I104" s="108"/>
      <c r="J104" s="117">
        <f>SUM(J94:J103)</f>
        <v>1615.7981499999999</v>
      </c>
      <c r="M104" s="28"/>
    </row>
    <row r="105" spans="3:13">
      <c r="C105" s="195" t="s">
        <v>63</v>
      </c>
      <c r="D105" s="149" t="s">
        <v>52</v>
      </c>
      <c r="E105" s="141"/>
      <c r="F105" s="116"/>
      <c r="G105" s="116"/>
      <c r="H105" s="108"/>
      <c r="I105" s="108"/>
      <c r="J105" s="117"/>
      <c r="M105" s="28"/>
    </row>
    <row r="106" spans="3:13">
      <c r="C106" s="197"/>
      <c r="D106" s="112"/>
      <c r="E106" s="141"/>
      <c r="F106" s="116"/>
      <c r="G106" s="116"/>
      <c r="H106" s="108"/>
      <c r="I106" s="108"/>
      <c r="J106" s="117"/>
      <c r="M106" s="28"/>
    </row>
    <row r="107" spans="3:13" ht="25.5">
      <c r="C107" s="186">
        <v>89707</v>
      </c>
      <c r="D107" s="96" t="s">
        <v>102</v>
      </c>
      <c r="E107" s="141" t="s">
        <v>45</v>
      </c>
      <c r="F107" s="116"/>
      <c r="G107" s="131">
        <v>1</v>
      </c>
      <c r="H107" s="108">
        <f t="shared" ref="H107" si="82">L107*(1+$L$15/100)</f>
        <v>19.739999999999998</v>
      </c>
      <c r="I107" s="108">
        <f t="shared" ref="I107:I113" si="83">H107*$O$15</f>
        <v>5.5962899999999989</v>
      </c>
      <c r="J107" s="142">
        <f t="shared" ref="J107" si="84">G107*(H107+I107)</f>
        <v>25.336289999999998</v>
      </c>
      <c r="L107">
        <f t="shared" ref="L107" si="85">M107*$M$15</f>
        <v>19.739999999999998</v>
      </c>
      <c r="M107" s="143">
        <v>19.739999999999998</v>
      </c>
    </row>
    <row r="108" spans="3:13" ht="38.25">
      <c r="C108" s="186" t="s">
        <v>101</v>
      </c>
      <c r="D108" s="96" t="s">
        <v>103</v>
      </c>
      <c r="E108" s="115" t="s">
        <v>45</v>
      </c>
      <c r="F108" s="116"/>
      <c r="G108" s="131">
        <v>1</v>
      </c>
      <c r="H108" s="108">
        <f t="shared" ref="H108" si="86">L108*(1+$L$15/100)</f>
        <v>130.75</v>
      </c>
      <c r="I108" s="108">
        <f t="shared" si="83"/>
        <v>37.067625</v>
      </c>
      <c r="J108" s="142">
        <f t="shared" ref="J108" si="87">G108*(H108+I108)</f>
        <v>167.81762499999999</v>
      </c>
      <c r="L108">
        <f t="shared" ref="L108" si="88">M108*$M$15</f>
        <v>130.75</v>
      </c>
      <c r="M108" s="143">
        <v>130.75</v>
      </c>
    </row>
    <row r="109" spans="3:13" ht="25.5">
      <c r="C109" s="188">
        <v>89712</v>
      </c>
      <c r="D109" s="136" t="s">
        <v>123</v>
      </c>
      <c r="E109" s="115" t="s">
        <v>0</v>
      </c>
      <c r="F109" s="116"/>
      <c r="G109" s="131">
        <v>6</v>
      </c>
      <c r="H109" s="108">
        <f t="shared" ref="H109:H113" si="89">L109*(1+$L$15/100)</f>
        <v>18.920000000000002</v>
      </c>
      <c r="I109" s="108">
        <f t="shared" si="83"/>
        <v>5.3638199999999996</v>
      </c>
      <c r="J109" s="142">
        <f t="shared" ref="J109:J113" si="90">G109*(H109+I109)</f>
        <v>145.70292000000001</v>
      </c>
      <c r="L109">
        <f t="shared" ref="L109:L113" si="91">M109*$M$15</f>
        <v>18.920000000000002</v>
      </c>
      <c r="M109" s="143">
        <v>18.920000000000002</v>
      </c>
    </row>
    <row r="110" spans="3:13" ht="25.5">
      <c r="C110" s="188">
        <v>89714</v>
      </c>
      <c r="D110" s="136" t="s">
        <v>120</v>
      </c>
      <c r="E110" s="115" t="s">
        <v>0</v>
      </c>
      <c r="F110" s="116"/>
      <c r="G110" s="131">
        <v>6</v>
      </c>
      <c r="H110" s="108">
        <f t="shared" si="89"/>
        <v>36.520000000000003</v>
      </c>
      <c r="I110" s="108">
        <f t="shared" si="83"/>
        <v>10.35342</v>
      </c>
      <c r="J110" s="142">
        <f t="shared" si="90"/>
        <v>281.24052</v>
      </c>
      <c r="L110">
        <f t="shared" si="91"/>
        <v>36.520000000000003</v>
      </c>
      <c r="M110" s="143">
        <v>36.520000000000003</v>
      </c>
    </row>
    <row r="111" spans="3:13" ht="25.5">
      <c r="C111" s="186">
        <v>89744</v>
      </c>
      <c r="D111" s="96" t="s">
        <v>121</v>
      </c>
      <c r="E111" s="115" t="s">
        <v>45</v>
      </c>
      <c r="F111" s="116"/>
      <c r="G111" s="131">
        <v>1</v>
      </c>
      <c r="H111" s="108">
        <f t="shared" si="89"/>
        <v>17.440000000000001</v>
      </c>
      <c r="I111" s="108">
        <f t="shared" si="83"/>
        <v>4.9442399999999997</v>
      </c>
      <c r="J111" s="142">
        <f t="shared" si="90"/>
        <v>22.384240000000002</v>
      </c>
      <c r="L111">
        <f t="shared" si="91"/>
        <v>17.440000000000001</v>
      </c>
      <c r="M111" s="143">
        <v>17.440000000000001</v>
      </c>
    </row>
    <row r="112" spans="3:13" ht="25.5">
      <c r="C112" s="186">
        <v>89731</v>
      </c>
      <c r="D112" s="96" t="s">
        <v>122</v>
      </c>
      <c r="E112" s="115" t="s">
        <v>45</v>
      </c>
      <c r="F112" s="116"/>
      <c r="G112" s="131">
        <v>1</v>
      </c>
      <c r="H112" s="108">
        <f t="shared" si="89"/>
        <v>7.6</v>
      </c>
      <c r="I112" s="108">
        <f t="shared" si="83"/>
        <v>2.1545999999999998</v>
      </c>
      <c r="J112" s="142">
        <f t="shared" si="90"/>
        <v>9.7545999999999999</v>
      </c>
      <c r="L112">
        <f t="shared" si="91"/>
        <v>7.6</v>
      </c>
      <c r="M112" s="143">
        <v>7.6</v>
      </c>
    </row>
    <row r="113" spans="2:13" ht="25.5">
      <c r="C113" s="186">
        <v>89784</v>
      </c>
      <c r="D113" s="96" t="s">
        <v>110</v>
      </c>
      <c r="E113" s="115" t="s">
        <v>45</v>
      </c>
      <c r="F113" s="116"/>
      <c r="G113" s="131">
        <v>1</v>
      </c>
      <c r="H113" s="108">
        <f t="shared" si="89"/>
        <v>13.96</v>
      </c>
      <c r="I113" s="108">
        <f t="shared" si="83"/>
        <v>3.9576599999999997</v>
      </c>
      <c r="J113" s="142">
        <f t="shared" si="90"/>
        <v>17.917660000000001</v>
      </c>
      <c r="L113">
        <f t="shared" si="91"/>
        <v>13.96</v>
      </c>
      <c r="M113" s="143">
        <v>13.96</v>
      </c>
    </row>
    <row r="114" spans="2:13">
      <c r="C114" s="197"/>
      <c r="D114" s="112" t="s">
        <v>3</v>
      </c>
      <c r="E114" s="141"/>
      <c r="F114" s="116"/>
      <c r="G114" s="116"/>
      <c r="H114" s="108"/>
      <c r="I114" s="108"/>
      <c r="J114" s="117">
        <f>SUM(J107:J113)</f>
        <v>670.15385499999991</v>
      </c>
      <c r="M114" s="143"/>
    </row>
    <row r="115" spans="2:13">
      <c r="C115" s="195" t="s">
        <v>64</v>
      </c>
      <c r="D115" s="122" t="s">
        <v>44</v>
      </c>
      <c r="E115" s="141"/>
      <c r="F115" s="138"/>
      <c r="G115" s="138"/>
      <c r="H115" s="108"/>
      <c r="I115" s="108"/>
      <c r="J115" s="139"/>
      <c r="M115" s="140"/>
    </row>
    <row r="116" spans="2:13" ht="25.5">
      <c r="C116" s="196">
        <v>93128</v>
      </c>
      <c r="D116" s="96" t="s">
        <v>87</v>
      </c>
      <c r="E116" s="115" t="s">
        <v>45</v>
      </c>
      <c r="F116" s="121"/>
      <c r="G116" s="121">
        <v>1</v>
      </c>
      <c r="H116" s="108">
        <f>L116*(1+$L$15/100)</f>
        <v>90.84</v>
      </c>
      <c r="I116" s="108">
        <f>H116*$O$15</f>
        <v>25.753139999999998</v>
      </c>
      <c r="J116" s="142">
        <f t="shared" ref="J116:J118" si="92">G116*(H116+I116)</f>
        <v>116.59314000000001</v>
      </c>
      <c r="L116">
        <f t="shared" ref="L116:L118" si="93">M116*$M$15</f>
        <v>90.84</v>
      </c>
      <c r="M116" s="143">
        <v>90.84</v>
      </c>
    </row>
    <row r="117" spans="2:13">
      <c r="C117" s="186" t="s">
        <v>148</v>
      </c>
      <c r="D117" s="96" t="s">
        <v>149</v>
      </c>
      <c r="E117" s="115" t="s">
        <v>45</v>
      </c>
      <c r="F117" s="121"/>
      <c r="G117" s="121">
        <v>1</v>
      </c>
      <c r="H117" s="108">
        <f>L117*(1+$L$15/100)</f>
        <v>56.23</v>
      </c>
      <c r="I117" s="108">
        <f>H117*$O$15</f>
        <v>15.941204999999998</v>
      </c>
      <c r="J117" s="142">
        <f t="shared" si="92"/>
        <v>72.171205</v>
      </c>
      <c r="L117">
        <f t="shared" si="93"/>
        <v>56.23</v>
      </c>
      <c r="M117" s="143">
        <v>56.23</v>
      </c>
    </row>
    <row r="118" spans="2:13">
      <c r="C118" s="196">
        <v>93043</v>
      </c>
      <c r="D118" s="96" t="s">
        <v>88</v>
      </c>
      <c r="E118" s="141" t="s">
        <v>45</v>
      </c>
      <c r="F118" s="121"/>
      <c r="G118" s="121">
        <v>1</v>
      </c>
      <c r="H118" s="108">
        <f t="shared" ref="H118" si="94">L118*(1+$L$15/100)</f>
        <v>24.78</v>
      </c>
      <c r="I118" s="108">
        <f t="shared" ref="I118" si="95">H118*$O$15</f>
        <v>7.0251299999999999</v>
      </c>
      <c r="J118" s="142">
        <f t="shared" si="92"/>
        <v>31.805130000000002</v>
      </c>
      <c r="L118">
        <f t="shared" si="93"/>
        <v>24.78</v>
      </c>
      <c r="M118" s="143">
        <v>24.78</v>
      </c>
    </row>
    <row r="119" spans="2:13" ht="25.5">
      <c r="C119" s="196"/>
      <c r="D119" s="96" t="s">
        <v>213</v>
      </c>
      <c r="E119" s="115" t="s">
        <v>45</v>
      </c>
      <c r="F119" s="121"/>
      <c r="G119" s="121">
        <v>2</v>
      </c>
      <c r="H119" s="108">
        <f t="shared" ref="H119" si="96">L119*(1+$L$15/100)</f>
        <v>150</v>
      </c>
      <c r="I119" s="108">
        <f t="shared" ref="I119" si="97">H119*$O$15</f>
        <v>42.524999999999999</v>
      </c>
      <c r="J119" s="142">
        <f t="shared" ref="J119" si="98">G119*(H119+I119)</f>
        <v>385.05</v>
      </c>
      <c r="L119">
        <f t="shared" ref="L119" si="99">M119*$M$15</f>
        <v>150</v>
      </c>
      <c r="M119" s="143">
        <v>150</v>
      </c>
    </row>
    <row r="120" spans="2:13">
      <c r="C120" s="196"/>
      <c r="D120" s="112" t="s">
        <v>3</v>
      </c>
      <c r="E120" s="141"/>
      <c r="F120" s="122"/>
      <c r="G120" s="122"/>
      <c r="H120" s="122"/>
      <c r="I120" s="122"/>
      <c r="J120" s="123">
        <f>SUM(J116:J119)</f>
        <v>605.61947499999997</v>
      </c>
    </row>
    <row r="121" spans="2:13">
      <c r="C121" s="195" t="s">
        <v>65</v>
      </c>
      <c r="D121" s="114" t="s">
        <v>16</v>
      </c>
      <c r="E121" s="141"/>
      <c r="F121" s="108"/>
      <c r="G121" s="108"/>
      <c r="H121" s="108"/>
      <c r="I121" s="108"/>
      <c r="J121" s="111"/>
      <c r="M121" s="4"/>
    </row>
    <row r="122" spans="2:13">
      <c r="C122" s="195"/>
      <c r="D122" s="114"/>
      <c r="E122" s="141"/>
      <c r="F122" s="108"/>
      <c r="G122" s="108"/>
      <c r="H122" s="108"/>
      <c r="I122" s="108"/>
      <c r="J122" s="111"/>
      <c r="M122" s="4"/>
    </row>
    <row r="123" spans="2:13">
      <c r="C123" s="186">
        <v>9537</v>
      </c>
      <c r="D123" s="96" t="s">
        <v>89</v>
      </c>
      <c r="E123" s="115" t="s">
        <v>2</v>
      </c>
      <c r="F123" s="108"/>
      <c r="G123" s="131">
        <v>4.3</v>
      </c>
      <c r="H123" s="108">
        <f t="shared" ref="H123" si="100">L123*(1+$L$15/100)</f>
        <v>2.1</v>
      </c>
      <c r="I123" s="108">
        <f t="shared" ref="I123" si="101">H123*$O$15</f>
        <v>0.59534999999999993</v>
      </c>
      <c r="J123" s="142">
        <f t="shared" ref="J123" si="102">G123*(H123+I123)</f>
        <v>11.590005</v>
      </c>
      <c r="L123">
        <f t="shared" ref="L123" si="103">M123*$M$15</f>
        <v>2.1</v>
      </c>
      <c r="M123" s="4">
        <v>2.1</v>
      </c>
    </row>
    <row r="124" spans="2:13">
      <c r="C124" s="186">
        <v>72897</v>
      </c>
      <c r="D124" s="96" t="s">
        <v>131</v>
      </c>
      <c r="E124" s="115" t="s">
        <v>1</v>
      </c>
      <c r="F124" s="108"/>
      <c r="G124" s="131">
        <v>2</v>
      </c>
      <c r="H124" s="108">
        <f t="shared" ref="H124:H125" si="104">L124*(1+$L$15/100)</f>
        <v>17.41</v>
      </c>
      <c r="I124" s="108">
        <f t="shared" ref="I124:I125" si="105">H124*$O$15</f>
        <v>4.9357349999999993</v>
      </c>
      <c r="J124" s="142">
        <f t="shared" ref="J124:J125" si="106">G124*(H124+I124)</f>
        <v>44.691469999999995</v>
      </c>
      <c r="L124">
        <f t="shared" ref="L124:L125" si="107">M124*$M$15</f>
        <v>17.41</v>
      </c>
      <c r="M124" s="4">
        <v>17.41</v>
      </c>
    </row>
    <row r="125" spans="2:13">
      <c r="C125" s="186">
        <v>95290</v>
      </c>
      <c r="D125" s="96" t="s">
        <v>219</v>
      </c>
      <c r="E125" s="115" t="s">
        <v>132</v>
      </c>
      <c r="F125" s="108"/>
      <c r="G125" s="131">
        <v>14</v>
      </c>
      <c r="H125" s="108">
        <f t="shared" si="104"/>
        <v>1.47</v>
      </c>
      <c r="I125" s="108">
        <f t="shared" si="105"/>
        <v>0.41674499999999998</v>
      </c>
      <c r="J125" s="142">
        <f t="shared" si="106"/>
        <v>26.414429999999999</v>
      </c>
      <c r="L125">
        <f t="shared" si="107"/>
        <v>1.47</v>
      </c>
      <c r="M125" s="4">
        <v>1.47</v>
      </c>
    </row>
    <row r="126" spans="2:13">
      <c r="C126" s="197"/>
      <c r="D126" s="112" t="s">
        <v>3</v>
      </c>
      <c r="E126" s="141"/>
      <c r="F126" s="116"/>
      <c r="G126" s="116"/>
      <c r="H126" s="108"/>
      <c r="I126" s="108"/>
      <c r="J126" s="117">
        <f>SUM(J123:J125)</f>
        <v>82.695904999999996</v>
      </c>
      <c r="M126" s="28"/>
    </row>
    <row r="127" spans="2:13">
      <c r="C127" s="196"/>
      <c r="D127" s="114" t="s">
        <v>46</v>
      </c>
      <c r="E127" s="115"/>
      <c r="F127" s="122"/>
      <c r="G127" s="127"/>
      <c r="H127" s="128"/>
      <c r="I127" s="114"/>
      <c r="J127" s="123">
        <f>J62+J68+J74+J81+J86+J91+J104+J114+J120+J126</f>
        <v>8354.6363651499978</v>
      </c>
      <c r="L127" s="21"/>
      <c r="M127" s="93"/>
    </row>
    <row r="128" spans="2:13">
      <c r="B128" s="91"/>
      <c r="C128" s="204" t="s">
        <v>69</v>
      </c>
      <c r="D128" s="174" t="s">
        <v>70</v>
      </c>
      <c r="E128" s="250"/>
      <c r="F128" s="154"/>
      <c r="G128" s="154"/>
      <c r="H128" s="157"/>
      <c r="I128" s="156"/>
      <c r="J128" s="173"/>
      <c r="K128" s="158"/>
    </row>
    <row r="129" spans="2:14">
      <c r="B129" s="91"/>
      <c r="C129" s="205"/>
      <c r="D129" s="169"/>
      <c r="E129" s="251"/>
      <c r="F129" s="163"/>
      <c r="G129" s="163"/>
      <c r="H129" s="164"/>
      <c r="I129" s="171"/>
      <c r="J129" s="172"/>
      <c r="K129" s="158"/>
    </row>
    <row r="130" spans="2:14">
      <c r="C130" s="201" t="s">
        <v>71</v>
      </c>
      <c r="D130" s="114" t="s">
        <v>32</v>
      </c>
      <c r="E130" s="141"/>
      <c r="F130" s="108"/>
      <c r="G130" s="108"/>
      <c r="H130" s="108"/>
      <c r="I130" s="108"/>
      <c r="J130" s="111"/>
    </row>
    <row r="131" spans="2:14">
      <c r="C131" s="201"/>
      <c r="D131" s="114"/>
      <c r="E131" s="141"/>
      <c r="F131" s="108"/>
      <c r="G131" s="108"/>
      <c r="H131" s="108"/>
      <c r="I131" s="108"/>
      <c r="J131" s="111"/>
    </row>
    <row r="132" spans="2:14">
      <c r="C132" s="186">
        <v>74220</v>
      </c>
      <c r="D132" s="136" t="s">
        <v>210</v>
      </c>
      <c r="E132" s="115" t="s">
        <v>2</v>
      </c>
      <c r="F132" s="108"/>
      <c r="G132" s="121">
        <v>155</v>
      </c>
      <c r="H132" s="108">
        <f t="shared" ref="H132" si="108">L132*(1+$L$15/100)</f>
        <v>46.24</v>
      </c>
      <c r="I132" s="108">
        <f>H132*$O$15</f>
        <v>13.10904</v>
      </c>
      <c r="J132" s="142">
        <f t="shared" ref="J132" si="109">G132*(H132+I132)</f>
        <v>9199.101200000001</v>
      </c>
      <c r="L132">
        <f t="shared" ref="L132" si="110">M132*$M$15</f>
        <v>46.24</v>
      </c>
      <c r="M132" s="4">
        <v>46.24</v>
      </c>
    </row>
    <row r="133" spans="2:14" ht="25.5">
      <c r="C133" s="186" t="s">
        <v>150</v>
      </c>
      <c r="D133" s="96" t="s">
        <v>147</v>
      </c>
      <c r="E133" s="115" t="s">
        <v>1</v>
      </c>
      <c r="F133" s="108"/>
      <c r="G133" s="121">
        <v>11.35</v>
      </c>
      <c r="H133" s="108">
        <f t="shared" ref="H133" si="111">L133*(1+$L$15/100)</f>
        <v>78.38</v>
      </c>
      <c r="I133" s="108">
        <f>H133*$O$15</f>
        <v>22.220729999999996</v>
      </c>
      <c r="J133" s="142">
        <f t="shared" ref="J133" si="112">G133*(H133+I133)</f>
        <v>1141.8182855</v>
      </c>
      <c r="L133">
        <f t="shared" ref="L133" si="113">M133*$M$15</f>
        <v>78.38</v>
      </c>
      <c r="M133" s="4">
        <v>78.38</v>
      </c>
    </row>
    <row r="134" spans="2:14" ht="25.5">
      <c r="C134" s="186">
        <v>84152</v>
      </c>
      <c r="D134" s="96" t="s">
        <v>145</v>
      </c>
      <c r="E134" s="115" t="s">
        <v>1</v>
      </c>
      <c r="F134" s="108"/>
      <c r="G134" s="121">
        <v>0.72</v>
      </c>
      <c r="H134" s="108">
        <f t="shared" ref="H134" si="114">L134*(1+$L$15/100)</f>
        <v>266.49</v>
      </c>
      <c r="I134" s="108">
        <f>H134*$O$15</f>
        <v>75.549914999999999</v>
      </c>
      <c r="J134" s="142">
        <f t="shared" ref="J134" si="115">G134*(H134+I134)</f>
        <v>246.26873879999999</v>
      </c>
      <c r="L134">
        <f t="shared" ref="L134" si="116">M134*$M$15</f>
        <v>266.49</v>
      </c>
      <c r="M134" s="4">
        <v>266.49</v>
      </c>
    </row>
    <row r="135" spans="2:14">
      <c r="C135" s="186">
        <v>85375</v>
      </c>
      <c r="D135" s="137" t="s">
        <v>146</v>
      </c>
      <c r="E135" s="115" t="s">
        <v>2</v>
      </c>
      <c r="F135" s="108"/>
      <c r="G135" s="121">
        <v>71.400000000000006</v>
      </c>
      <c r="H135" s="108">
        <f t="shared" ref="H135" si="117">L135*(1+$L$15/100)</f>
        <v>10.97</v>
      </c>
      <c r="I135" s="108">
        <f>H135*$O$15</f>
        <v>3.1099950000000001</v>
      </c>
      <c r="J135" s="142">
        <f t="shared" ref="J135" si="118">G135*(H135+I135)</f>
        <v>1005.3116430000001</v>
      </c>
      <c r="L135">
        <f t="shared" ref="L135" si="119">M135*$M$15</f>
        <v>10.97</v>
      </c>
      <c r="M135" s="4">
        <v>10.97</v>
      </c>
    </row>
    <row r="136" spans="2:14">
      <c r="C136" s="186" t="s">
        <v>151</v>
      </c>
      <c r="D136" s="137" t="s">
        <v>137</v>
      </c>
      <c r="E136" s="115" t="s">
        <v>2</v>
      </c>
      <c r="F136" s="108"/>
      <c r="G136" s="121">
        <v>893.91</v>
      </c>
      <c r="H136" s="108">
        <f t="shared" ref="H136" si="120">L136*(1+$L$15/100)</f>
        <v>22.96</v>
      </c>
      <c r="I136" s="108">
        <f>H136*$O$15</f>
        <v>6.5091599999999996</v>
      </c>
      <c r="J136" s="142">
        <f t="shared" ref="J136" si="121">G136*(H136+I136)</f>
        <v>26342.776815600002</v>
      </c>
      <c r="L136">
        <f t="shared" ref="L136" si="122">M136*$M$15</f>
        <v>22.96</v>
      </c>
      <c r="M136" s="4">
        <v>22.96</v>
      </c>
    </row>
    <row r="137" spans="2:14">
      <c r="C137" s="193"/>
      <c r="D137" s="112" t="s">
        <v>3</v>
      </c>
      <c r="E137" s="141"/>
      <c r="F137" s="116"/>
      <c r="G137" s="116"/>
      <c r="H137" s="108"/>
      <c r="I137" s="108"/>
      <c r="J137" s="117">
        <f>SUM(J132:J136)</f>
        <v>37935.276682900003</v>
      </c>
      <c r="M137" s="28"/>
    </row>
    <row r="138" spans="2:14">
      <c r="C138" s="195" t="s">
        <v>79</v>
      </c>
      <c r="D138" s="114" t="s">
        <v>66</v>
      </c>
      <c r="E138" s="141"/>
      <c r="F138" s="108"/>
      <c r="G138" s="108"/>
      <c r="H138" s="108"/>
      <c r="I138" s="108"/>
      <c r="J138" s="111"/>
      <c r="M138" s="4"/>
    </row>
    <row r="139" spans="2:14">
      <c r="C139" s="186">
        <v>93358</v>
      </c>
      <c r="D139" s="96" t="s">
        <v>220</v>
      </c>
      <c r="E139" s="115" t="s">
        <v>1</v>
      </c>
      <c r="F139" s="108"/>
      <c r="G139" s="108">
        <v>50</v>
      </c>
      <c r="H139" s="108">
        <f t="shared" ref="H139" si="123">L139*(1+$L$15/100)</f>
        <v>55.22</v>
      </c>
      <c r="I139" s="108">
        <f t="shared" ref="I139" si="124">H139*$O$15</f>
        <v>15.654869999999999</v>
      </c>
      <c r="J139" s="142">
        <f t="shared" ref="J139" si="125">G139*(H139+I139)</f>
        <v>3543.7435</v>
      </c>
      <c r="L139">
        <f t="shared" ref="L139" si="126">M139*$M$15</f>
        <v>55.22</v>
      </c>
      <c r="M139" s="4">
        <v>55.22</v>
      </c>
    </row>
    <row r="140" spans="2:14">
      <c r="C140" s="186">
        <v>73964</v>
      </c>
      <c r="D140" s="96" t="s">
        <v>221</v>
      </c>
      <c r="E140" s="115" t="s">
        <v>1</v>
      </c>
      <c r="F140" s="108"/>
      <c r="G140" s="108">
        <v>50</v>
      </c>
      <c r="H140" s="108">
        <f t="shared" ref="H140" si="127">L140*(1+$L$15/100)</f>
        <v>41.88</v>
      </c>
      <c r="I140" s="108">
        <f t="shared" ref="I140" si="128">H140*$O$15</f>
        <v>11.87298</v>
      </c>
      <c r="J140" s="142">
        <f t="shared" ref="J140" si="129">G140*(H140+I140)</f>
        <v>2687.6489999999999</v>
      </c>
      <c r="L140">
        <f t="shared" ref="L140" si="130">M140*$M$15</f>
        <v>41.88</v>
      </c>
      <c r="M140" s="4">
        <v>41.88</v>
      </c>
    </row>
    <row r="141" spans="2:14" ht="25.5">
      <c r="C141" s="186">
        <v>83534</v>
      </c>
      <c r="D141" s="137" t="s">
        <v>222</v>
      </c>
      <c r="E141" s="115" t="s">
        <v>1</v>
      </c>
      <c r="F141" s="108"/>
      <c r="G141" s="108">
        <v>28.94</v>
      </c>
      <c r="H141" s="108">
        <f t="shared" ref="H141" si="131">L141*(1+$L$15/100)</f>
        <v>455.26</v>
      </c>
      <c r="I141" s="108">
        <f t="shared" ref="I141:I144" si="132">H141*$O$15</f>
        <v>129.06620999999998</v>
      </c>
      <c r="J141" s="142">
        <f t="shared" ref="J141" si="133">G141*(H141+I141)</f>
        <v>16910.400517399998</v>
      </c>
      <c r="L141">
        <f t="shared" ref="L141" si="134">M141*$M$15</f>
        <v>455.26</v>
      </c>
      <c r="M141" s="4">
        <v>455.26</v>
      </c>
    </row>
    <row r="142" spans="2:14">
      <c r="C142" s="186">
        <v>85662</v>
      </c>
      <c r="D142" s="137" t="s">
        <v>138</v>
      </c>
      <c r="E142" s="115" t="s">
        <v>2</v>
      </c>
      <c r="F142" s="108"/>
      <c r="G142" s="108">
        <v>1447</v>
      </c>
      <c r="H142" s="108">
        <f t="shared" ref="H142:H143" si="135">L142*(1+$L$15/100)</f>
        <v>11.65</v>
      </c>
      <c r="I142" s="108">
        <f t="shared" ref="I142:I143" si="136">H142*$O$15</f>
        <v>3.302775</v>
      </c>
      <c r="J142" s="142">
        <f t="shared" ref="J142:J143" si="137">G142*(H142+I142)</f>
        <v>21636.665425000003</v>
      </c>
      <c r="L142">
        <f t="shared" ref="L142:L143" si="138">M142*$M$15</f>
        <v>11.65</v>
      </c>
      <c r="M142" s="4">
        <v>11.65</v>
      </c>
    </row>
    <row r="143" spans="2:14" ht="25.5">
      <c r="C143" s="186">
        <v>84965</v>
      </c>
      <c r="D143" s="137" t="s">
        <v>224</v>
      </c>
      <c r="E143" s="115" t="s">
        <v>1</v>
      </c>
      <c r="F143" s="108"/>
      <c r="G143" s="108">
        <v>72.349999999999994</v>
      </c>
      <c r="H143" s="108">
        <f t="shared" si="135"/>
        <v>296.17</v>
      </c>
      <c r="I143" s="108">
        <f t="shared" si="136"/>
        <v>83.964195000000004</v>
      </c>
      <c r="J143" s="142">
        <f t="shared" si="137"/>
        <v>27502.70900825</v>
      </c>
      <c r="L143">
        <f t="shared" si="138"/>
        <v>296.17</v>
      </c>
      <c r="M143" s="4">
        <v>296.17</v>
      </c>
    </row>
    <row r="144" spans="2:14" ht="25.5">
      <c r="C144" s="186">
        <v>94265</v>
      </c>
      <c r="D144" s="96" t="s">
        <v>223</v>
      </c>
      <c r="E144" s="115" t="s">
        <v>0</v>
      </c>
      <c r="F144" s="108"/>
      <c r="G144" s="131">
        <v>40</v>
      </c>
      <c r="H144" s="108">
        <f t="shared" ref="H144" si="139">L144*(1+$L$15/100)</f>
        <v>28.56</v>
      </c>
      <c r="I144" s="108">
        <f t="shared" si="132"/>
        <v>8.0967599999999997</v>
      </c>
      <c r="J144" s="142">
        <f t="shared" ref="J144" si="140">G144*(H144+I144)</f>
        <v>1466.2703999999999</v>
      </c>
      <c r="L144">
        <f t="shared" ref="L144" si="141">M144*$M$15</f>
        <v>28.56</v>
      </c>
      <c r="M144" s="4">
        <v>28.56</v>
      </c>
      <c r="N144" s="183"/>
    </row>
    <row r="145" spans="3:14">
      <c r="C145" s="193"/>
      <c r="D145" s="112" t="s">
        <v>3</v>
      </c>
      <c r="E145" s="141"/>
      <c r="F145" s="116"/>
      <c r="G145" s="116"/>
      <c r="H145" s="108"/>
      <c r="I145" s="108"/>
      <c r="J145" s="117">
        <f>SUM(J139:J144)</f>
        <v>73747.437850650007</v>
      </c>
      <c r="M145" s="28"/>
    </row>
    <row r="146" spans="3:14">
      <c r="C146" s="195" t="s">
        <v>80</v>
      </c>
      <c r="D146" s="114" t="s">
        <v>15</v>
      </c>
      <c r="E146" s="141"/>
      <c r="F146" s="108"/>
      <c r="G146" s="108"/>
      <c r="H146" s="108"/>
      <c r="I146" s="108"/>
      <c r="J146" s="111"/>
      <c r="M146" s="4"/>
    </row>
    <row r="147" spans="3:14">
      <c r="C147" s="195"/>
      <c r="D147" s="114"/>
      <c r="E147" s="141"/>
      <c r="F147" s="108"/>
      <c r="G147" s="108"/>
      <c r="H147" s="108"/>
      <c r="I147" s="108"/>
      <c r="J147" s="111"/>
      <c r="M147" s="4"/>
    </row>
    <row r="148" spans="3:14">
      <c r="C148" s="186">
        <v>41595</v>
      </c>
      <c r="D148" s="136" t="s">
        <v>111</v>
      </c>
      <c r="E148" s="115" t="s">
        <v>0</v>
      </c>
      <c r="F148" s="108"/>
      <c r="G148" s="108">
        <v>502</v>
      </c>
      <c r="H148" s="108">
        <f t="shared" ref="H148" si="142">L148*(1+$L$15/100)</f>
        <v>9.15</v>
      </c>
      <c r="I148" s="108">
        <f t="shared" ref="I148" si="143">H148*$O$15</f>
        <v>2.5940249999999998</v>
      </c>
      <c r="J148" s="142">
        <f t="shared" ref="J148" si="144">G148*(H148+I148)</f>
        <v>5895.5005500000007</v>
      </c>
      <c r="L148">
        <f t="shared" ref="L148" si="145">M148*$M$15</f>
        <v>9.15</v>
      </c>
      <c r="M148" s="4">
        <v>9.15</v>
      </c>
    </row>
    <row r="149" spans="3:14">
      <c r="C149" s="186" t="s">
        <v>152</v>
      </c>
      <c r="D149" s="184" t="s">
        <v>116</v>
      </c>
      <c r="E149" s="115" t="s">
        <v>2</v>
      </c>
      <c r="F149" s="108"/>
      <c r="G149" s="108">
        <v>20</v>
      </c>
      <c r="H149" s="108">
        <f t="shared" ref="H149" si="146">L149*(1+$L$15/100)</f>
        <v>11.41</v>
      </c>
      <c r="I149" s="108">
        <f t="shared" ref="I149" si="147">H149*$O$15</f>
        <v>3.2347349999999997</v>
      </c>
      <c r="J149" s="142">
        <f t="shared" ref="J149" si="148">G149*(H149+I149)</f>
        <v>292.8947</v>
      </c>
      <c r="L149">
        <f t="shared" ref="L149" si="149">M149*$M$15</f>
        <v>11.41</v>
      </c>
      <c r="M149" s="4">
        <v>11.41</v>
      </c>
      <c r="N149">
        <v>1614.8</v>
      </c>
    </row>
    <row r="150" spans="3:14">
      <c r="C150" s="197"/>
      <c r="D150" s="112" t="s">
        <v>3</v>
      </c>
      <c r="E150" s="141"/>
      <c r="F150" s="116"/>
      <c r="G150" s="116"/>
      <c r="H150" s="108"/>
      <c r="I150" s="108"/>
      <c r="J150" s="117">
        <f>SUM(J148:J149)</f>
        <v>6188.3952500000005</v>
      </c>
      <c r="M150" s="28"/>
    </row>
    <row r="151" spans="3:14">
      <c r="C151" s="195" t="s">
        <v>81</v>
      </c>
      <c r="D151" s="114" t="s">
        <v>67</v>
      </c>
      <c r="E151" s="141"/>
      <c r="F151" s="108"/>
      <c r="G151" s="108"/>
      <c r="H151" s="108"/>
      <c r="I151" s="108"/>
      <c r="J151" s="111"/>
      <c r="M151" s="4"/>
    </row>
    <row r="152" spans="3:14">
      <c r="C152" s="195"/>
      <c r="D152" s="114"/>
      <c r="E152" s="141"/>
      <c r="F152" s="108"/>
      <c r="G152" s="108"/>
      <c r="H152" s="108"/>
      <c r="I152" s="108"/>
      <c r="J152" s="111"/>
      <c r="M152" s="4"/>
    </row>
    <row r="153" spans="3:14">
      <c r="C153" s="186"/>
      <c r="D153" s="96" t="s">
        <v>225</v>
      </c>
      <c r="E153" s="115" t="s">
        <v>43</v>
      </c>
      <c r="F153" s="108"/>
      <c r="G153" s="131">
        <v>10</v>
      </c>
      <c r="H153" s="108">
        <f t="shared" ref="H153" si="150">L153*(1+$L$15/100)</f>
        <v>195</v>
      </c>
      <c r="I153" s="108">
        <f t="shared" ref="I153" si="151">H153*$O$15</f>
        <v>55.282499999999992</v>
      </c>
      <c r="J153" s="142">
        <f t="shared" ref="J153" si="152">G153*(H153+I153)</f>
        <v>2502.8249999999998</v>
      </c>
      <c r="L153">
        <f t="shared" ref="L153" si="153">M153*$M$15</f>
        <v>195</v>
      </c>
      <c r="M153" s="4">
        <v>195</v>
      </c>
    </row>
    <row r="154" spans="3:14">
      <c r="C154" s="186" t="s">
        <v>153</v>
      </c>
      <c r="D154" s="96" t="s">
        <v>226</v>
      </c>
      <c r="E154" s="115" t="s">
        <v>43</v>
      </c>
      <c r="F154" s="108"/>
      <c r="G154" s="131">
        <v>10</v>
      </c>
      <c r="H154" s="108">
        <f t="shared" ref="H154" si="154">L154*(1+$L$15/100)</f>
        <v>53.6</v>
      </c>
      <c r="I154" s="108">
        <f t="shared" ref="I154" si="155">H154*$O$15</f>
        <v>15.195599999999999</v>
      </c>
      <c r="J154" s="142">
        <f t="shared" ref="J154" si="156">G154*(H154+I154)</f>
        <v>687.95600000000013</v>
      </c>
      <c r="L154">
        <f t="shared" ref="L154" si="157">M154*$M$15</f>
        <v>53.6</v>
      </c>
      <c r="M154" s="4">
        <v>53.6</v>
      </c>
    </row>
    <row r="155" spans="3:14">
      <c r="C155" s="186"/>
      <c r="D155" s="96" t="s">
        <v>115</v>
      </c>
      <c r="E155" s="115" t="s">
        <v>43</v>
      </c>
      <c r="F155" s="108"/>
      <c r="G155" s="131">
        <v>2</v>
      </c>
      <c r="H155" s="108">
        <f t="shared" ref="H155" si="158">L155*(1+$L$15/100)</f>
        <v>350</v>
      </c>
      <c r="I155" s="108">
        <f t="shared" ref="I155" si="159">H155*$O$15</f>
        <v>99.224999999999994</v>
      </c>
      <c r="J155" s="142">
        <f t="shared" ref="J155" si="160">G155*(H155+I155)</f>
        <v>898.45</v>
      </c>
      <c r="L155">
        <f t="shared" ref="L155" si="161">M155*$M$15</f>
        <v>350</v>
      </c>
      <c r="M155" s="4">
        <v>350</v>
      </c>
    </row>
    <row r="156" spans="3:14" ht="38.25">
      <c r="C156" s="186" t="s">
        <v>154</v>
      </c>
      <c r="D156" s="96" t="s">
        <v>143</v>
      </c>
      <c r="E156" s="115" t="s">
        <v>45</v>
      </c>
      <c r="F156" s="116"/>
      <c r="G156" s="131">
        <v>1</v>
      </c>
      <c r="H156" s="108">
        <f t="shared" ref="H156:H157" si="162">L156*(1+$L$15/100)</f>
        <v>130.75</v>
      </c>
      <c r="I156" s="108">
        <f t="shared" ref="I156:I157" si="163">H156*$O$15</f>
        <v>37.067625</v>
      </c>
      <c r="J156" s="142">
        <f t="shared" ref="J156:J157" si="164">G156*(H156+I156)</f>
        <v>167.81762499999999</v>
      </c>
      <c r="L156">
        <f t="shared" ref="L156:L157" si="165">M156*$M$15</f>
        <v>130.75</v>
      </c>
      <c r="M156" s="143">
        <v>130.75</v>
      </c>
    </row>
    <row r="157" spans="3:14">
      <c r="C157" s="186" t="s">
        <v>155</v>
      </c>
      <c r="D157" s="96" t="s">
        <v>144</v>
      </c>
      <c r="E157" s="115" t="s">
        <v>43</v>
      </c>
      <c r="F157" s="116"/>
      <c r="G157" s="131">
        <v>1</v>
      </c>
      <c r="H157" s="108">
        <f t="shared" si="162"/>
        <v>61.96</v>
      </c>
      <c r="I157" s="108">
        <f t="shared" si="163"/>
        <v>17.565659999999998</v>
      </c>
      <c r="J157" s="142">
        <f t="shared" si="164"/>
        <v>79.525660000000002</v>
      </c>
      <c r="L157">
        <f t="shared" si="165"/>
        <v>61.96</v>
      </c>
      <c r="M157" s="143">
        <v>61.96</v>
      </c>
    </row>
    <row r="158" spans="3:14">
      <c r="C158" s="186"/>
      <c r="D158" s="96" t="s">
        <v>68</v>
      </c>
      <c r="E158" s="115" t="s">
        <v>43</v>
      </c>
      <c r="F158" s="108"/>
      <c r="G158" s="131">
        <v>16</v>
      </c>
      <c r="H158" s="108">
        <f t="shared" ref="H158" si="166">L158*(1+$L$15/100)</f>
        <v>90</v>
      </c>
      <c r="I158" s="108">
        <f t="shared" ref="I158" si="167">H158*$O$15</f>
        <v>25.514999999999997</v>
      </c>
      <c r="J158" s="142">
        <f t="shared" ref="J158" si="168">G158*(H158+I158)</f>
        <v>1848.24</v>
      </c>
      <c r="L158">
        <f t="shared" ref="L158" si="169">M158*$M$15</f>
        <v>90</v>
      </c>
      <c r="M158" s="4">
        <v>90</v>
      </c>
    </row>
    <row r="159" spans="3:14">
      <c r="C159" s="197"/>
      <c r="D159" s="112" t="s">
        <v>3</v>
      </c>
      <c r="E159" s="141"/>
      <c r="F159" s="116"/>
      <c r="G159" s="116"/>
      <c r="H159" s="108"/>
      <c r="I159" s="108"/>
      <c r="J159" s="117">
        <f>SUM(J153:J158)</f>
        <v>6184.8142849999995</v>
      </c>
      <c r="M159" s="28"/>
    </row>
    <row r="160" spans="3:14">
      <c r="C160" s="195" t="s">
        <v>82</v>
      </c>
      <c r="D160" s="114" t="s">
        <v>140</v>
      </c>
      <c r="E160" s="141"/>
      <c r="F160" s="108"/>
      <c r="G160" s="108"/>
      <c r="H160" s="108"/>
      <c r="I160" s="108"/>
      <c r="J160" s="111"/>
      <c r="M160" s="4"/>
    </row>
    <row r="161" spans="3:13">
      <c r="C161" s="195"/>
      <c r="D161" s="114"/>
      <c r="E161" s="141"/>
      <c r="F161" s="108"/>
      <c r="G161" s="108"/>
      <c r="H161" s="108"/>
      <c r="I161" s="108"/>
      <c r="J161" s="111"/>
      <c r="M161" s="4"/>
    </row>
    <row r="162" spans="3:13" ht="38.25">
      <c r="C162" s="188">
        <v>89714</v>
      </c>
      <c r="D162" s="96" t="s">
        <v>141</v>
      </c>
      <c r="E162" s="115" t="s">
        <v>0</v>
      </c>
      <c r="F162" s="116"/>
      <c r="G162" s="131">
        <v>50</v>
      </c>
      <c r="H162" s="108">
        <f t="shared" ref="H162" si="170">L162*(1+$L$15/100)</f>
        <v>36.520000000000003</v>
      </c>
      <c r="I162" s="108">
        <f t="shared" ref="I162" si="171">H162*$O$15</f>
        <v>10.35342</v>
      </c>
      <c r="J162" s="142">
        <f t="shared" ref="J162" si="172">G162*(H162+I162)</f>
        <v>2343.6710000000003</v>
      </c>
      <c r="L162">
        <f t="shared" ref="L162" si="173">M162*$M$15</f>
        <v>36.520000000000003</v>
      </c>
      <c r="M162" s="143">
        <v>36.520000000000003</v>
      </c>
    </row>
    <row r="163" spans="3:13">
      <c r="C163" s="197"/>
      <c r="D163" s="112" t="s">
        <v>3</v>
      </c>
      <c r="E163" s="141"/>
      <c r="F163" s="116"/>
      <c r="G163" s="116"/>
      <c r="H163" s="108"/>
      <c r="I163" s="108"/>
      <c r="J163" s="117">
        <f>SUM(J162:J162)</f>
        <v>2343.6710000000003</v>
      </c>
      <c r="M163" s="28"/>
    </row>
    <row r="164" spans="3:13">
      <c r="C164" s="195" t="s">
        <v>139</v>
      </c>
      <c r="D164" s="114" t="s">
        <v>16</v>
      </c>
      <c r="E164" s="141"/>
      <c r="F164" s="108"/>
      <c r="G164" s="108"/>
      <c r="H164" s="108"/>
      <c r="I164" s="108"/>
      <c r="J164" s="111"/>
      <c r="M164" s="4"/>
    </row>
    <row r="165" spans="3:13">
      <c r="C165" s="195"/>
      <c r="D165" s="114"/>
      <c r="E165" s="141"/>
      <c r="F165" s="108"/>
      <c r="G165" s="108"/>
      <c r="H165" s="108"/>
      <c r="I165" s="108"/>
      <c r="J165" s="111"/>
      <c r="M165" s="4"/>
    </row>
    <row r="166" spans="3:13">
      <c r="C166" s="186">
        <v>72897</v>
      </c>
      <c r="D166" s="96" t="s">
        <v>142</v>
      </c>
      <c r="E166" s="115" t="s">
        <v>1</v>
      </c>
      <c r="F166" s="108"/>
      <c r="G166" s="131">
        <f>(893.91*0.08+11.35+0.72)*1.4</f>
        <v>117.01591999999998</v>
      </c>
      <c r="H166" s="108">
        <f t="shared" ref="H166:H167" si="174">L166*(1+$L$15/100)</f>
        <v>17.41</v>
      </c>
      <c r="I166" s="108">
        <f t="shared" ref="I166:I167" si="175">H166*$O$15</f>
        <v>4.9357349999999993</v>
      </c>
      <c r="J166" s="142">
        <f t="shared" ref="J166:J167" si="176">G166*(H166+I166)</f>
        <v>2614.8067391011991</v>
      </c>
      <c r="L166">
        <f t="shared" ref="L166:L167" si="177">M166*$M$15</f>
        <v>17.41</v>
      </c>
      <c r="M166" s="4">
        <v>17.41</v>
      </c>
    </row>
    <row r="167" spans="3:13" ht="25.5">
      <c r="C167" s="186">
        <v>95290</v>
      </c>
      <c r="D167" s="96" t="s">
        <v>235</v>
      </c>
      <c r="E167" s="115" t="s">
        <v>132</v>
      </c>
      <c r="F167" s="108"/>
      <c r="G167" s="131">
        <f>(8.7)*G166</f>
        <v>1018.0385039999998</v>
      </c>
      <c r="H167" s="108">
        <f t="shared" si="174"/>
        <v>1.47</v>
      </c>
      <c r="I167" s="108">
        <f t="shared" si="175"/>
        <v>0.41674499999999998</v>
      </c>
      <c r="J167" s="142">
        <f t="shared" si="176"/>
        <v>1920.7790572294793</v>
      </c>
      <c r="L167">
        <f t="shared" si="177"/>
        <v>1.47</v>
      </c>
      <c r="M167" s="4">
        <v>1.47</v>
      </c>
    </row>
    <row r="168" spans="3:13">
      <c r="C168" s="283"/>
      <c r="D168" s="284" t="s">
        <v>3</v>
      </c>
      <c r="E168" s="245"/>
      <c r="F168" s="285"/>
      <c r="G168" s="285"/>
      <c r="H168" s="286"/>
      <c r="I168" s="286"/>
      <c r="J168" s="287">
        <f>SUM(J166:J167)</f>
        <v>4535.5857963306789</v>
      </c>
      <c r="M168" s="28"/>
    </row>
    <row r="169" spans="3:13">
      <c r="C169" s="288"/>
      <c r="D169" s="289"/>
      <c r="E169" s="244"/>
      <c r="F169" s="290"/>
      <c r="G169" s="290"/>
      <c r="H169" s="291"/>
      <c r="I169" s="291"/>
      <c r="J169" s="292"/>
      <c r="M169" s="236"/>
    </row>
    <row r="170" spans="3:13">
      <c r="C170" s="233"/>
      <c r="D170" s="114" t="s">
        <v>46</v>
      </c>
      <c r="E170" s="240"/>
      <c r="F170" s="234"/>
      <c r="G170" s="234"/>
      <c r="H170" s="167"/>
      <c r="I170" s="167"/>
      <c r="J170" s="235">
        <f>J168+J163+J159+J150+J145+J137</f>
        <v>130935.18086488069</v>
      </c>
      <c r="M170" s="236"/>
    </row>
    <row r="171" spans="3:13">
      <c r="C171" s="283"/>
      <c r="D171" s="284"/>
      <c r="E171" s="245"/>
      <c r="F171" s="285"/>
      <c r="G171" s="285"/>
      <c r="H171" s="286"/>
      <c r="I171" s="286"/>
      <c r="J171" s="287"/>
      <c r="M171" s="236"/>
    </row>
    <row r="172" spans="3:13">
      <c r="C172" s="288"/>
      <c r="D172" s="289"/>
      <c r="E172" s="244"/>
      <c r="F172" s="290"/>
      <c r="G172" s="290"/>
      <c r="H172" s="291"/>
      <c r="I172" s="291"/>
      <c r="J172" s="292"/>
      <c r="M172" s="236"/>
    </row>
    <row r="173" spans="3:13">
      <c r="C173" s="237" t="s">
        <v>72</v>
      </c>
      <c r="D173" s="97" t="s">
        <v>205</v>
      </c>
      <c r="E173" s="240"/>
      <c r="F173" s="234"/>
      <c r="G173" s="234"/>
      <c r="H173" s="167"/>
      <c r="I173" s="167"/>
      <c r="J173" s="235"/>
      <c r="M173" s="236"/>
    </row>
    <row r="174" spans="3:13">
      <c r="C174" s="237"/>
      <c r="D174" s="97"/>
      <c r="E174" s="240"/>
      <c r="F174" s="234"/>
      <c r="G174" s="234"/>
      <c r="H174" s="167"/>
      <c r="I174" s="167"/>
      <c r="J174" s="235"/>
      <c r="M174" s="236"/>
    </row>
    <row r="175" spans="3:13">
      <c r="C175" s="237" t="s">
        <v>74</v>
      </c>
      <c r="D175" s="97" t="s">
        <v>159</v>
      </c>
      <c r="E175" s="240"/>
      <c r="F175" s="234"/>
      <c r="G175" s="234"/>
      <c r="H175" s="167"/>
      <c r="I175" s="167"/>
      <c r="J175" s="235"/>
      <c r="M175" s="236"/>
    </row>
    <row r="176" spans="3:13">
      <c r="C176" s="237"/>
      <c r="D176" s="97"/>
      <c r="E176" s="240"/>
      <c r="F176" s="234"/>
      <c r="G176" s="234"/>
      <c r="H176" s="167"/>
      <c r="I176" s="167"/>
      <c r="J176" s="235"/>
      <c r="M176" s="236"/>
    </row>
    <row r="177" spans="3:13">
      <c r="C177" s="238">
        <v>79475</v>
      </c>
      <c r="D177" s="165" t="s">
        <v>157</v>
      </c>
      <c r="E177" s="239" t="s">
        <v>1</v>
      </c>
      <c r="F177" s="234"/>
      <c r="G177" s="135">
        <v>0.15</v>
      </c>
      <c r="H177" s="121">
        <f t="shared" ref="H177" si="178">L177*(1+$L$15/100)</f>
        <v>319.39999999999998</v>
      </c>
      <c r="I177" s="121">
        <f t="shared" ref="I177" si="179">H177*$O$15</f>
        <v>90.54989999999998</v>
      </c>
      <c r="J177" s="241">
        <f t="shared" ref="J177" si="180">G177*(H177+I177)</f>
        <v>61.492484999999988</v>
      </c>
      <c r="L177">
        <f t="shared" ref="L177" si="181">M177*$M$15</f>
        <v>319.39999999999998</v>
      </c>
      <c r="M177" s="4">
        <v>319.39999999999998</v>
      </c>
    </row>
    <row r="178" spans="3:13">
      <c r="C178" s="275">
        <v>93358</v>
      </c>
      <c r="D178" s="256" t="s">
        <v>160</v>
      </c>
      <c r="E178" s="257" t="s">
        <v>1</v>
      </c>
      <c r="F178" s="234"/>
      <c r="G178" s="131">
        <v>1.2</v>
      </c>
      <c r="H178" s="108">
        <f t="shared" ref="H178" si="182">L178*(1+$L$15/100)</f>
        <v>55.22</v>
      </c>
      <c r="I178" s="108">
        <f t="shared" ref="I178" si="183">H178*$O$15</f>
        <v>15.654869999999999</v>
      </c>
      <c r="J178" s="142">
        <f t="shared" ref="J178" si="184">G178*(H178+I178)</f>
        <v>85.049843999999993</v>
      </c>
      <c r="L178">
        <f t="shared" ref="L178" si="185">M178*$M$15</f>
        <v>55.22</v>
      </c>
      <c r="M178" s="4">
        <v>55.22</v>
      </c>
    </row>
    <row r="179" spans="3:13">
      <c r="C179" s="276" t="s">
        <v>161</v>
      </c>
      <c r="D179" s="256" t="s">
        <v>162</v>
      </c>
      <c r="E179" s="257" t="s">
        <v>1</v>
      </c>
      <c r="F179" s="234"/>
      <c r="G179" s="131">
        <f>G178*0.5</f>
        <v>0.6</v>
      </c>
      <c r="H179" s="108">
        <f t="shared" ref="H179:H185" si="186">L179*(1+$L$15/100)</f>
        <v>41.88</v>
      </c>
      <c r="I179" s="108">
        <f t="shared" ref="I179:I185" si="187">H179*$O$15</f>
        <v>11.87298</v>
      </c>
      <c r="J179" s="142">
        <f t="shared" ref="J179:J185" si="188">G179*(H179+I179)</f>
        <v>32.251787999999998</v>
      </c>
      <c r="L179">
        <f t="shared" ref="L179:L185" si="189">M179*$M$15</f>
        <v>41.88</v>
      </c>
      <c r="M179" s="4">
        <v>41.88</v>
      </c>
    </row>
    <row r="180" spans="3:13">
      <c r="C180" s="277" t="s">
        <v>163</v>
      </c>
      <c r="D180" s="256" t="s">
        <v>164</v>
      </c>
      <c r="E180" s="257" t="s">
        <v>0</v>
      </c>
      <c r="F180" s="234"/>
      <c r="G180" s="131">
        <v>0.15</v>
      </c>
      <c r="H180" s="108">
        <f t="shared" si="186"/>
        <v>41.61</v>
      </c>
      <c r="I180" s="108">
        <f t="shared" si="187"/>
        <v>11.796434999999999</v>
      </c>
      <c r="J180" s="142">
        <f t="shared" si="188"/>
        <v>8.0109652499999999</v>
      </c>
      <c r="L180">
        <f t="shared" si="189"/>
        <v>41.61</v>
      </c>
      <c r="M180" s="4">
        <v>41.61</v>
      </c>
    </row>
    <row r="181" spans="3:13">
      <c r="C181" s="275">
        <v>5970</v>
      </c>
      <c r="D181" s="256" t="s">
        <v>165</v>
      </c>
      <c r="E181" s="257" t="s">
        <v>2</v>
      </c>
      <c r="F181" s="234"/>
      <c r="G181" s="131">
        <v>3</v>
      </c>
      <c r="H181" s="108">
        <f t="shared" si="186"/>
        <v>45.08</v>
      </c>
      <c r="I181" s="108">
        <f t="shared" si="187"/>
        <v>12.780179999999998</v>
      </c>
      <c r="J181" s="142">
        <f t="shared" si="188"/>
        <v>173.58053999999998</v>
      </c>
      <c r="L181">
        <f t="shared" si="189"/>
        <v>45.08</v>
      </c>
      <c r="M181" s="4">
        <v>45.08</v>
      </c>
    </row>
    <row r="182" spans="3:13" ht="25.5">
      <c r="C182" s="277">
        <v>92759</v>
      </c>
      <c r="D182" s="256" t="s">
        <v>166</v>
      </c>
      <c r="E182" s="265" t="s">
        <v>156</v>
      </c>
      <c r="F182" s="234"/>
      <c r="G182" s="131">
        <v>12</v>
      </c>
      <c r="H182" s="108">
        <f t="shared" si="186"/>
        <v>10.8</v>
      </c>
      <c r="I182" s="108">
        <f t="shared" si="187"/>
        <v>3.0617999999999999</v>
      </c>
      <c r="J182" s="142">
        <f t="shared" si="188"/>
        <v>166.3416</v>
      </c>
      <c r="L182">
        <f t="shared" si="189"/>
        <v>10.8</v>
      </c>
      <c r="M182" s="4">
        <v>10.8</v>
      </c>
    </row>
    <row r="183" spans="3:13" ht="25.5">
      <c r="C183" s="277">
        <v>92760</v>
      </c>
      <c r="D183" s="256" t="s">
        <v>227</v>
      </c>
      <c r="E183" s="266" t="s">
        <v>156</v>
      </c>
      <c r="F183" s="234"/>
      <c r="G183" s="131">
        <v>5.75</v>
      </c>
      <c r="H183" s="108">
        <f t="shared" si="186"/>
        <v>10.06</v>
      </c>
      <c r="I183" s="108">
        <f t="shared" si="187"/>
        <v>2.8520099999999999</v>
      </c>
      <c r="J183" s="142">
        <f t="shared" si="188"/>
        <v>74.244057499999997</v>
      </c>
      <c r="L183">
        <f t="shared" si="189"/>
        <v>10.06</v>
      </c>
      <c r="M183" s="4">
        <v>10.06</v>
      </c>
    </row>
    <row r="184" spans="3:13" ht="25.5">
      <c r="C184" s="277">
        <v>92762</v>
      </c>
      <c r="D184" s="256" t="s">
        <v>167</v>
      </c>
      <c r="E184" s="265" t="s">
        <v>156</v>
      </c>
      <c r="F184" s="234"/>
      <c r="G184" s="131">
        <v>49.8</v>
      </c>
      <c r="H184" s="108">
        <f t="shared" si="186"/>
        <v>8.0399999999999991</v>
      </c>
      <c r="I184" s="108">
        <f t="shared" si="187"/>
        <v>2.2793399999999995</v>
      </c>
      <c r="J184" s="142">
        <f t="shared" si="188"/>
        <v>513.90313199999991</v>
      </c>
      <c r="L184">
        <f t="shared" si="189"/>
        <v>8.0399999999999991</v>
      </c>
      <c r="M184" s="4">
        <v>8.0399999999999991</v>
      </c>
    </row>
    <row r="185" spans="3:13" ht="25.5">
      <c r="C185" s="275">
        <v>94965</v>
      </c>
      <c r="D185" s="256" t="s">
        <v>228</v>
      </c>
      <c r="E185" s="267" t="s">
        <v>1</v>
      </c>
      <c r="F185" s="234"/>
      <c r="G185" s="131">
        <v>0.375</v>
      </c>
      <c r="H185" s="108">
        <f t="shared" si="186"/>
        <v>296.17</v>
      </c>
      <c r="I185" s="108">
        <f t="shared" si="187"/>
        <v>83.964195000000004</v>
      </c>
      <c r="J185" s="142">
        <f t="shared" si="188"/>
        <v>142.55032312500001</v>
      </c>
      <c r="L185">
        <f t="shared" si="189"/>
        <v>296.17</v>
      </c>
      <c r="M185" s="4">
        <v>296.17</v>
      </c>
    </row>
    <row r="186" spans="3:13">
      <c r="C186" s="237"/>
      <c r="D186" s="262" t="s">
        <v>3</v>
      </c>
      <c r="E186" s="240"/>
      <c r="F186" s="234"/>
      <c r="G186" s="131"/>
      <c r="H186" s="108"/>
      <c r="I186" s="108"/>
      <c r="J186" s="235">
        <f>SUM(J177:J185)</f>
        <v>1257.4247348749998</v>
      </c>
      <c r="M186" s="4"/>
    </row>
    <row r="187" spans="3:13">
      <c r="C187" s="278" t="s">
        <v>75</v>
      </c>
      <c r="D187" s="261" t="s">
        <v>168</v>
      </c>
      <c r="E187" s="267"/>
      <c r="F187" s="234"/>
      <c r="G187" s="131"/>
      <c r="H187" s="108"/>
      <c r="I187" s="108"/>
      <c r="J187" s="142"/>
      <c r="M187" s="4"/>
    </row>
    <row r="188" spans="3:13">
      <c r="C188" s="278"/>
      <c r="D188" s="261"/>
      <c r="E188" s="267"/>
      <c r="F188" s="234"/>
      <c r="G188" s="131"/>
      <c r="H188" s="108"/>
      <c r="I188" s="108"/>
      <c r="J188" s="142"/>
      <c r="M188" s="4"/>
    </row>
    <row r="189" spans="3:13">
      <c r="C189" s="275">
        <v>5970</v>
      </c>
      <c r="D189" s="256" t="s">
        <v>165</v>
      </c>
      <c r="E189" s="267" t="s">
        <v>2</v>
      </c>
      <c r="F189" s="234"/>
      <c r="G189" s="131">
        <v>2.7</v>
      </c>
      <c r="H189" s="108">
        <f t="shared" ref="H189" si="190">L189*(1+$L$15/100)</f>
        <v>45.08</v>
      </c>
      <c r="I189" s="108">
        <f t="shared" ref="I189" si="191">H189*$O$15</f>
        <v>12.780179999999998</v>
      </c>
      <c r="J189" s="142">
        <f t="shared" ref="J189" si="192">G189*(H189+I189)</f>
        <v>156.222486</v>
      </c>
      <c r="L189">
        <f t="shared" ref="L189" si="193">M189*$M$15</f>
        <v>45.08</v>
      </c>
      <c r="M189" s="4">
        <v>45.08</v>
      </c>
    </row>
    <row r="190" spans="3:13" ht="25.5">
      <c r="C190" s="277">
        <v>92759</v>
      </c>
      <c r="D190" s="256" t="s">
        <v>166</v>
      </c>
      <c r="E190" s="265" t="s">
        <v>156</v>
      </c>
      <c r="F190" s="234"/>
      <c r="G190" s="131">
        <v>9.6</v>
      </c>
      <c r="H190" s="108">
        <f t="shared" ref="H190:H200" si="194">L190*(1+$L$15/100)</f>
        <v>10.8</v>
      </c>
      <c r="I190" s="108">
        <f t="shared" ref="I190:I200" si="195">H190*$O$15</f>
        <v>3.0617999999999999</v>
      </c>
      <c r="J190" s="142">
        <f t="shared" ref="J190:J200" si="196">G190*(H190+I190)</f>
        <v>133.07328000000001</v>
      </c>
      <c r="L190">
        <f t="shared" ref="L190:L200" si="197">M190*$M$15</f>
        <v>10.8</v>
      </c>
      <c r="M190" s="4">
        <v>10.8</v>
      </c>
    </row>
    <row r="191" spans="3:13" ht="25.5">
      <c r="C191" s="277">
        <v>92762</v>
      </c>
      <c r="D191" s="256" t="s">
        <v>167</v>
      </c>
      <c r="E191" s="265" t="s">
        <v>156</v>
      </c>
      <c r="F191" s="234"/>
      <c r="G191" s="131">
        <v>44.82</v>
      </c>
      <c r="H191" s="108">
        <f t="shared" si="194"/>
        <v>8.0399999999999991</v>
      </c>
      <c r="I191" s="108">
        <f t="shared" si="195"/>
        <v>2.2793399999999995</v>
      </c>
      <c r="J191" s="142">
        <f t="shared" si="196"/>
        <v>462.51281879999993</v>
      </c>
      <c r="L191">
        <f t="shared" si="197"/>
        <v>8.0399999999999991</v>
      </c>
      <c r="M191" s="4">
        <v>8.0399999999999991</v>
      </c>
    </row>
    <row r="192" spans="3:13" ht="25.5">
      <c r="C192" s="275">
        <v>94965</v>
      </c>
      <c r="D192" s="256" t="s">
        <v>228</v>
      </c>
      <c r="E192" s="267" t="s">
        <v>1</v>
      </c>
      <c r="F192" s="234"/>
      <c r="G192" s="131">
        <v>0.5</v>
      </c>
      <c r="H192" s="108">
        <f t="shared" si="194"/>
        <v>296.17</v>
      </c>
      <c r="I192" s="108">
        <f t="shared" si="195"/>
        <v>83.964195000000004</v>
      </c>
      <c r="J192" s="142">
        <f t="shared" si="196"/>
        <v>190.06709750000002</v>
      </c>
      <c r="L192">
        <f t="shared" si="197"/>
        <v>296.17</v>
      </c>
      <c r="M192" s="4">
        <v>296.17</v>
      </c>
    </row>
    <row r="193" spans="3:13">
      <c r="C193" s="275"/>
      <c r="D193" s="262" t="s">
        <v>3</v>
      </c>
      <c r="E193" s="268"/>
      <c r="F193" s="234"/>
      <c r="G193" s="131"/>
      <c r="H193" s="108"/>
      <c r="I193" s="108"/>
      <c r="J193" s="235">
        <f>SUM(J189:J192)</f>
        <v>941.87568229999999</v>
      </c>
      <c r="M193" s="4"/>
    </row>
    <row r="194" spans="3:13">
      <c r="C194" s="278" t="s">
        <v>76</v>
      </c>
      <c r="D194" s="261" t="s">
        <v>169</v>
      </c>
      <c r="E194" s="267"/>
      <c r="F194" s="234"/>
      <c r="G194" s="131"/>
      <c r="H194" s="108"/>
      <c r="I194" s="108"/>
      <c r="J194" s="142"/>
      <c r="M194" s="4"/>
    </row>
    <row r="195" spans="3:13">
      <c r="C195" s="275"/>
      <c r="D195" s="264"/>
      <c r="E195" s="267"/>
      <c r="F195" s="234"/>
      <c r="G195" s="131"/>
      <c r="H195" s="108"/>
      <c r="I195" s="108"/>
      <c r="J195" s="142"/>
      <c r="M195" s="4"/>
    </row>
    <row r="196" spans="3:13">
      <c r="C196" s="277">
        <v>93186</v>
      </c>
      <c r="D196" s="256" t="s">
        <v>170</v>
      </c>
      <c r="E196" s="265" t="s">
        <v>0</v>
      </c>
      <c r="F196" s="234"/>
      <c r="G196" s="131">
        <v>4</v>
      </c>
      <c r="H196" s="108">
        <f t="shared" si="194"/>
        <v>33.43</v>
      </c>
      <c r="I196" s="108">
        <f t="shared" si="195"/>
        <v>9.4774049999999992</v>
      </c>
      <c r="J196" s="142">
        <f t="shared" si="196"/>
        <v>171.62961999999999</v>
      </c>
      <c r="L196">
        <f t="shared" si="197"/>
        <v>33.43</v>
      </c>
      <c r="M196" s="4">
        <v>33.43</v>
      </c>
    </row>
    <row r="197" spans="3:13" ht="25.5">
      <c r="C197" s="277">
        <v>87471</v>
      </c>
      <c r="D197" s="256" t="s">
        <v>171</v>
      </c>
      <c r="E197" s="265" t="s">
        <v>172</v>
      </c>
      <c r="F197" s="234"/>
      <c r="G197" s="131">
        <v>35</v>
      </c>
      <c r="H197" s="108">
        <f t="shared" si="194"/>
        <v>36.39</v>
      </c>
      <c r="I197" s="108">
        <f t="shared" si="195"/>
        <v>10.316564999999999</v>
      </c>
      <c r="J197" s="142">
        <f t="shared" si="196"/>
        <v>1634.729775</v>
      </c>
      <c r="L197">
        <f t="shared" si="197"/>
        <v>36.39</v>
      </c>
      <c r="M197" s="4">
        <v>36.39</v>
      </c>
    </row>
    <row r="198" spans="3:13">
      <c r="C198" s="275">
        <v>90443</v>
      </c>
      <c r="D198" s="256" t="s">
        <v>173</v>
      </c>
      <c r="E198" s="265" t="s">
        <v>0</v>
      </c>
      <c r="F198" s="234"/>
      <c r="G198" s="131">
        <v>10</v>
      </c>
      <c r="H198" s="108">
        <f t="shared" si="194"/>
        <v>8.8800000000000008</v>
      </c>
      <c r="I198" s="108">
        <f t="shared" si="195"/>
        <v>2.5174799999999999</v>
      </c>
      <c r="J198" s="142">
        <f t="shared" si="196"/>
        <v>113.97480000000002</v>
      </c>
      <c r="L198">
        <f t="shared" si="197"/>
        <v>8.8800000000000008</v>
      </c>
      <c r="M198" s="4">
        <v>8.8800000000000008</v>
      </c>
    </row>
    <row r="199" spans="3:13" ht="25.5">
      <c r="C199" s="275">
        <v>90466</v>
      </c>
      <c r="D199" s="256" t="s">
        <v>174</v>
      </c>
      <c r="E199" s="266" t="s">
        <v>0</v>
      </c>
      <c r="F199" s="234"/>
      <c r="G199" s="131">
        <v>10</v>
      </c>
      <c r="H199" s="108">
        <f t="shared" si="194"/>
        <v>8.81</v>
      </c>
      <c r="I199" s="108">
        <f t="shared" si="195"/>
        <v>2.4976349999999998</v>
      </c>
      <c r="J199" s="142">
        <f t="shared" si="196"/>
        <v>113.07635000000002</v>
      </c>
      <c r="L199">
        <f t="shared" si="197"/>
        <v>8.81</v>
      </c>
      <c r="M199" s="4">
        <v>8.81</v>
      </c>
    </row>
    <row r="200" spans="3:13">
      <c r="C200" s="275">
        <v>73674</v>
      </c>
      <c r="D200" s="258" t="s">
        <v>175</v>
      </c>
      <c r="E200" s="265" t="s">
        <v>172</v>
      </c>
      <c r="F200" s="234"/>
      <c r="G200" s="131">
        <v>5</v>
      </c>
      <c r="H200" s="108">
        <f t="shared" si="194"/>
        <v>21.54</v>
      </c>
      <c r="I200" s="108">
        <f t="shared" si="195"/>
        <v>6.1065899999999989</v>
      </c>
      <c r="J200" s="142">
        <f t="shared" si="196"/>
        <v>138.23294999999999</v>
      </c>
      <c r="L200">
        <f t="shared" si="197"/>
        <v>21.54</v>
      </c>
      <c r="M200" s="4">
        <v>21.54</v>
      </c>
    </row>
    <row r="201" spans="3:13">
      <c r="C201" s="237"/>
      <c r="D201" s="262" t="s">
        <v>3</v>
      </c>
      <c r="E201" s="240"/>
      <c r="F201" s="234"/>
      <c r="G201" s="234"/>
      <c r="H201" s="167"/>
      <c r="I201" s="167"/>
      <c r="J201" s="235">
        <f>SUM(J196:J200)</f>
        <v>2171.6434949999998</v>
      </c>
      <c r="M201" s="236"/>
    </row>
    <row r="202" spans="3:13">
      <c r="C202" s="278" t="s">
        <v>78</v>
      </c>
      <c r="D202" s="261" t="s">
        <v>176</v>
      </c>
      <c r="E202" s="257"/>
      <c r="F202" s="234"/>
      <c r="G202" s="234"/>
      <c r="H202" s="167"/>
      <c r="I202" s="167"/>
      <c r="J202" s="235"/>
      <c r="M202" s="236"/>
    </row>
    <row r="203" spans="3:13">
      <c r="C203" s="275"/>
      <c r="D203" s="264"/>
      <c r="E203" s="257"/>
      <c r="F203" s="234"/>
      <c r="G203" s="234"/>
      <c r="H203" s="167"/>
      <c r="I203" s="167"/>
      <c r="J203" s="235"/>
      <c r="M203" s="236"/>
    </row>
    <row r="204" spans="3:13">
      <c r="C204" s="276" t="s">
        <v>177</v>
      </c>
      <c r="D204" s="256" t="s">
        <v>178</v>
      </c>
      <c r="E204" s="257" t="s">
        <v>2</v>
      </c>
      <c r="F204" s="234"/>
      <c r="G204" s="131">
        <v>1.5</v>
      </c>
      <c r="H204" s="108">
        <f t="shared" ref="H204" si="198">L204*(1+$L$15/100)</f>
        <v>8.39</v>
      </c>
      <c r="I204" s="108">
        <f t="shared" ref="I204" si="199">H204*$O$15</f>
        <v>2.378565</v>
      </c>
      <c r="J204" s="142">
        <f t="shared" ref="J204" si="200">G204*(H204+I204)</f>
        <v>16.1528475</v>
      </c>
      <c r="L204">
        <f t="shared" ref="L204" si="201">M204*$M$15</f>
        <v>8.39</v>
      </c>
      <c r="M204" s="4">
        <v>8.39</v>
      </c>
    </row>
    <row r="205" spans="3:13">
      <c r="C205" s="275"/>
      <c r="D205" s="262" t="s">
        <v>3</v>
      </c>
      <c r="E205" s="263"/>
      <c r="F205" s="234"/>
      <c r="G205" s="234"/>
      <c r="H205" s="167"/>
      <c r="I205" s="167"/>
      <c r="J205" s="235">
        <f>SUM(J204)</f>
        <v>16.1528475</v>
      </c>
      <c r="M205" s="236"/>
    </row>
    <row r="206" spans="3:13">
      <c r="C206" s="278" t="s">
        <v>158</v>
      </c>
      <c r="D206" s="261" t="s">
        <v>50</v>
      </c>
      <c r="E206" s="257"/>
      <c r="F206" s="234"/>
      <c r="G206" s="234"/>
      <c r="H206" s="167"/>
      <c r="I206" s="167"/>
      <c r="J206" s="235"/>
      <c r="M206" s="236"/>
    </row>
    <row r="207" spans="3:13">
      <c r="C207" s="278"/>
      <c r="D207" s="261"/>
      <c r="E207" s="257"/>
      <c r="F207" s="234"/>
      <c r="G207" s="234"/>
      <c r="H207" s="167"/>
      <c r="I207" s="167"/>
      <c r="J207" s="235"/>
      <c r="M207" s="236"/>
    </row>
    <row r="208" spans="3:13">
      <c r="C208" s="276">
        <v>95241</v>
      </c>
      <c r="D208" s="256" t="s">
        <v>179</v>
      </c>
      <c r="E208" s="259" t="s">
        <v>2</v>
      </c>
      <c r="F208" s="234"/>
      <c r="G208" s="131">
        <v>25.96</v>
      </c>
      <c r="H208" s="108">
        <f t="shared" ref="H208" si="202">L208*(1+$L$15/100)</f>
        <v>18.87</v>
      </c>
      <c r="I208" s="108">
        <f t="shared" ref="I208" si="203">H208*$O$15</f>
        <v>5.3496449999999998</v>
      </c>
      <c r="J208" s="142">
        <f t="shared" ref="J208" si="204">G208*(H208+I208)</f>
        <v>628.74198420000005</v>
      </c>
      <c r="L208">
        <f t="shared" ref="L208" si="205">M208*$M$15</f>
        <v>18.87</v>
      </c>
      <c r="M208" s="4">
        <v>18.87</v>
      </c>
    </row>
    <row r="209" spans="3:13">
      <c r="C209" s="276">
        <v>40780</v>
      </c>
      <c r="D209" s="256" t="s">
        <v>180</v>
      </c>
      <c r="E209" s="260" t="s">
        <v>2</v>
      </c>
      <c r="F209" s="234"/>
      <c r="G209" s="131">
        <v>25.96</v>
      </c>
      <c r="H209" s="108">
        <f t="shared" ref="H209:H210" si="206">L209*(1+$L$15/100)</f>
        <v>8.2200000000000006</v>
      </c>
      <c r="I209" s="108">
        <f t="shared" ref="I209:I210" si="207">H209*$O$15</f>
        <v>2.3303699999999998</v>
      </c>
      <c r="J209" s="142">
        <f t="shared" ref="J209:J210" si="208">G209*(H209+I209)</f>
        <v>273.88760520000005</v>
      </c>
      <c r="L209">
        <f t="shared" ref="L209:L210" si="209">M209*$M$15</f>
        <v>8.2200000000000006</v>
      </c>
      <c r="M209" s="4">
        <v>8.2200000000000006</v>
      </c>
    </row>
    <row r="210" spans="3:13" ht="25.5">
      <c r="C210" s="186">
        <v>87246</v>
      </c>
      <c r="D210" s="137" t="s">
        <v>97</v>
      </c>
      <c r="E210" s="119" t="s">
        <v>2</v>
      </c>
      <c r="F210" s="234"/>
      <c r="G210" s="131">
        <v>25.96</v>
      </c>
      <c r="H210" s="108">
        <f t="shared" si="206"/>
        <v>34.9</v>
      </c>
      <c r="I210" s="108">
        <f t="shared" si="207"/>
        <v>9.894149999999998</v>
      </c>
      <c r="J210" s="142">
        <f t="shared" si="208"/>
        <v>1162.8561339999999</v>
      </c>
      <c r="L210">
        <f t="shared" si="209"/>
        <v>34.9</v>
      </c>
      <c r="M210" s="4">
        <v>34.9</v>
      </c>
    </row>
    <row r="211" spans="3:13">
      <c r="C211" s="275"/>
      <c r="D211" s="262" t="s">
        <v>3</v>
      </c>
      <c r="E211" s="263"/>
      <c r="F211" s="234"/>
      <c r="G211" s="234"/>
      <c r="H211" s="167"/>
      <c r="I211" s="167"/>
      <c r="J211" s="235">
        <f>SUM(J208:J210)</f>
        <v>2065.4857234000001</v>
      </c>
      <c r="M211" s="236"/>
    </row>
    <row r="212" spans="3:13">
      <c r="C212" s="278" t="s">
        <v>194</v>
      </c>
      <c r="D212" s="261" t="s">
        <v>48</v>
      </c>
      <c r="E212" s="257"/>
      <c r="F212" s="234"/>
      <c r="G212" s="234"/>
      <c r="H212" s="167"/>
      <c r="I212" s="167"/>
      <c r="J212" s="235"/>
      <c r="M212" s="236"/>
    </row>
    <row r="213" spans="3:13" ht="25.5">
      <c r="C213" s="196">
        <v>87879</v>
      </c>
      <c r="D213" s="136" t="s">
        <v>92</v>
      </c>
      <c r="E213" s="259" t="s">
        <v>2</v>
      </c>
      <c r="F213" s="234"/>
      <c r="G213" s="131">
        <v>4.5</v>
      </c>
      <c r="H213" s="108">
        <f t="shared" ref="H213" si="210">L213*(1+$L$15/100)</f>
        <v>2.5499999999999998</v>
      </c>
      <c r="I213" s="108">
        <f t="shared" ref="I213" si="211">H213*$O$15</f>
        <v>0.72292499999999993</v>
      </c>
      <c r="J213" s="142">
        <f t="shared" ref="J213" si="212">G213*(H213+I213)</f>
        <v>14.7281625</v>
      </c>
      <c r="L213">
        <f t="shared" ref="L213" si="213">M213*$M$15</f>
        <v>2.5499999999999998</v>
      </c>
      <c r="M213" s="4">
        <v>2.5499999999999998</v>
      </c>
    </row>
    <row r="214" spans="3:13" ht="38.25">
      <c r="C214" s="186">
        <v>87531</v>
      </c>
      <c r="D214" s="137" t="s">
        <v>93</v>
      </c>
      <c r="E214" s="257" t="s">
        <v>2</v>
      </c>
      <c r="F214" s="234"/>
      <c r="G214" s="131">
        <v>5.5</v>
      </c>
      <c r="H214" s="108">
        <f t="shared" ref="H214:H216" si="214">L214*(1+$L$15/100)</f>
        <v>22.23</v>
      </c>
      <c r="I214" s="108">
        <f t="shared" ref="I214:I216" si="215">H214*$O$15</f>
        <v>6.3022049999999998</v>
      </c>
      <c r="J214" s="142">
        <f t="shared" ref="J214:J216" si="216">G214*(H214+I214)</f>
        <v>156.92712750000001</v>
      </c>
      <c r="L214">
        <f t="shared" ref="L214:L216" si="217">M214*$M$15</f>
        <v>22.23</v>
      </c>
      <c r="M214" s="4">
        <v>22.23</v>
      </c>
    </row>
    <row r="215" spans="3:13" ht="38.25">
      <c r="C215" s="196">
        <v>87547</v>
      </c>
      <c r="D215" s="96" t="s">
        <v>135</v>
      </c>
      <c r="E215" s="257" t="s">
        <v>2</v>
      </c>
      <c r="F215" s="234"/>
      <c r="G215" s="131">
        <v>6.5</v>
      </c>
      <c r="H215" s="108">
        <f t="shared" si="214"/>
        <v>14.95</v>
      </c>
      <c r="I215" s="108">
        <f t="shared" si="215"/>
        <v>4.2383249999999997</v>
      </c>
      <c r="J215" s="142">
        <f t="shared" si="216"/>
        <v>124.72411249999999</v>
      </c>
      <c r="L215">
        <f t="shared" si="217"/>
        <v>14.95</v>
      </c>
      <c r="M215" s="4">
        <v>14.95</v>
      </c>
    </row>
    <row r="216" spans="3:13" ht="25.5">
      <c r="C216" s="186">
        <v>87265</v>
      </c>
      <c r="D216" s="96" t="s">
        <v>94</v>
      </c>
      <c r="E216" s="257" t="s">
        <v>2</v>
      </c>
      <c r="F216" s="234"/>
      <c r="G216" s="131">
        <v>7.5</v>
      </c>
      <c r="H216" s="108">
        <f t="shared" si="214"/>
        <v>45.73</v>
      </c>
      <c r="I216" s="108">
        <f t="shared" si="215"/>
        <v>12.964454999999997</v>
      </c>
      <c r="J216" s="142">
        <f t="shared" si="216"/>
        <v>440.20841249999995</v>
      </c>
      <c r="L216">
        <f t="shared" si="217"/>
        <v>45.73</v>
      </c>
      <c r="M216" s="4">
        <v>45.73</v>
      </c>
    </row>
    <row r="217" spans="3:13">
      <c r="C217" s="275"/>
      <c r="D217" s="262" t="s">
        <v>3</v>
      </c>
      <c r="E217" s="263"/>
      <c r="F217" s="234"/>
      <c r="G217" s="234"/>
      <c r="H217" s="167"/>
      <c r="I217" s="167"/>
      <c r="J217" s="235">
        <f>SUM(J213:J216)</f>
        <v>736.58781499999986</v>
      </c>
      <c r="M217" s="236"/>
    </row>
    <row r="218" spans="3:13">
      <c r="C218" s="278" t="s">
        <v>195</v>
      </c>
      <c r="D218" s="261" t="s">
        <v>181</v>
      </c>
      <c r="E218" s="257"/>
      <c r="F218" s="4"/>
      <c r="G218" s="143"/>
      <c r="H218" s="4"/>
      <c r="I218" s="269"/>
      <c r="J218" s="166"/>
      <c r="L218" s="4"/>
      <c r="M218" s="236"/>
    </row>
    <row r="219" spans="3:13">
      <c r="C219" s="276">
        <v>96116</v>
      </c>
      <c r="D219" s="256" t="s">
        <v>203</v>
      </c>
      <c r="E219" s="260" t="s">
        <v>0</v>
      </c>
      <c r="F219" s="4"/>
      <c r="G219" s="131">
        <v>5</v>
      </c>
      <c r="H219" s="108">
        <f t="shared" ref="H219" si="218">L219*(1+$L$15/100)</f>
        <v>32.71</v>
      </c>
      <c r="I219" s="108">
        <f t="shared" ref="I219" si="219">H219*$O$15</f>
        <v>9.2732849999999996</v>
      </c>
      <c r="J219" s="142">
        <f t="shared" ref="J219" si="220">G219*(H219+I219)</f>
        <v>209.916425</v>
      </c>
      <c r="L219">
        <f t="shared" ref="L219" si="221">M219*$M$15</f>
        <v>32.71</v>
      </c>
      <c r="M219" s="4">
        <v>32.71</v>
      </c>
    </row>
    <row r="220" spans="3:13" ht="18" customHeight="1">
      <c r="C220" s="276">
        <v>11587</v>
      </c>
      <c r="D220" s="256" t="s">
        <v>229</v>
      </c>
      <c r="E220" s="259" t="s">
        <v>2</v>
      </c>
      <c r="F220" s="4"/>
      <c r="G220" s="131">
        <v>9.5</v>
      </c>
      <c r="H220" s="108">
        <f t="shared" ref="H220:H221" si="222">L220*(1+$L$15/100)</f>
        <v>37.11</v>
      </c>
      <c r="I220" s="108">
        <f t="shared" ref="I220:I221" si="223">H220*$O$15</f>
        <v>10.520684999999999</v>
      </c>
      <c r="J220" s="142">
        <f t="shared" ref="J220:J221" si="224">G220*(H220+I220)</f>
        <v>452.49150750000001</v>
      </c>
      <c r="L220">
        <f t="shared" ref="L220:L221" si="225">M220*$M$15</f>
        <v>37.11</v>
      </c>
      <c r="M220" s="4">
        <v>37.11</v>
      </c>
    </row>
    <row r="221" spans="3:13">
      <c r="C221" s="276">
        <v>96121</v>
      </c>
      <c r="D221" s="256" t="s">
        <v>230</v>
      </c>
      <c r="E221" s="260" t="s">
        <v>0</v>
      </c>
      <c r="F221" s="4"/>
      <c r="G221" s="131">
        <v>10.5</v>
      </c>
      <c r="H221" s="108">
        <f t="shared" si="222"/>
        <v>6.04</v>
      </c>
      <c r="I221" s="108">
        <f t="shared" si="223"/>
        <v>1.7123399999999998</v>
      </c>
      <c r="J221" s="142">
        <f t="shared" si="224"/>
        <v>81.399569999999997</v>
      </c>
      <c r="L221">
        <f t="shared" si="225"/>
        <v>6.04</v>
      </c>
      <c r="M221" s="4">
        <v>6.04</v>
      </c>
    </row>
    <row r="222" spans="3:13">
      <c r="C222" s="275"/>
      <c r="D222" s="262" t="s">
        <v>3</v>
      </c>
      <c r="E222" s="263"/>
      <c r="F222" s="28"/>
      <c r="G222" s="270"/>
      <c r="H222" s="4"/>
      <c r="I222" s="269"/>
      <c r="J222" s="271">
        <f>SUM(J220:J221)</f>
        <v>533.89107750000005</v>
      </c>
      <c r="L222" s="28"/>
      <c r="M222" s="236"/>
    </row>
    <row r="223" spans="3:13">
      <c r="C223" s="278" t="s">
        <v>196</v>
      </c>
      <c r="D223" s="261" t="s">
        <v>15</v>
      </c>
      <c r="E223" s="257"/>
      <c r="F223" s="234"/>
      <c r="G223" s="234"/>
      <c r="H223" s="167"/>
      <c r="I223" s="167"/>
      <c r="J223" s="235"/>
      <c r="M223" s="236"/>
    </row>
    <row r="224" spans="3:13">
      <c r="C224" s="276">
        <v>88483</v>
      </c>
      <c r="D224" s="256" t="s">
        <v>231</v>
      </c>
      <c r="E224" s="260" t="s">
        <v>2</v>
      </c>
      <c r="F224" s="234"/>
      <c r="G224" s="308">
        <v>60</v>
      </c>
      <c r="H224" s="121">
        <f t="shared" ref="H224" si="226">L224*(1+$L$15/100)</f>
        <v>1.82</v>
      </c>
      <c r="I224" s="121">
        <f t="shared" ref="I224" si="227">H224*$O$15</f>
        <v>0.51596999999999993</v>
      </c>
      <c r="J224" s="142">
        <f t="shared" ref="J224" si="228">G224*(H224+I224)</f>
        <v>140.15819999999999</v>
      </c>
      <c r="K224" s="307"/>
      <c r="L224" s="307">
        <f t="shared" ref="L224" si="229">M224*$M$15</f>
        <v>1.82</v>
      </c>
      <c r="M224" s="309">
        <v>1.82</v>
      </c>
    </row>
    <row r="225" spans="3:13">
      <c r="C225" s="196">
        <v>88489</v>
      </c>
      <c r="D225" s="137" t="s">
        <v>182</v>
      </c>
      <c r="E225" s="257" t="s">
        <v>2</v>
      </c>
      <c r="F225" s="234"/>
      <c r="G225" s="131">
        <v>60</v>
      </c>
      <c r="H225" s="108">
        <f t="shared" ref="H225" si="230">L225*(1+$L$15/100)</f>
        <v>9.8000000000000007</v>
      </c>
      <c r="I225" s="108">
        <f t="shared" ref="I225" si="231">H225*$O$15</f>
        <v>2.7782999999999998</v>
      </c>
      <c r="J225" s="142">
        <f t="shared" ref="J225" si="232">G225*(H225+I225)</f>
        <v>754.69799999999998</v>
      </c>
      <c r="L225">
        <f t="shared" ref="L225" si="233">M225*$M$15</f>
        <v>9.8000000000000007</v>
      </c>
      <c r="M225" s="4">
        <v>9.8000000000000007</v>
      </c>
    </row>
    <row r="226" spans="3:13">
      <c r="C226" s="188" t="s">
        <v>113</v>
      </c>
      <c r="D226" s="136" t="s">
        <v>114</v>
      </c>
      <c r="E226" s="260" t="s">
        <v>2</v>
      </c>
      <c r="F226" s="234"/>
      <c r="G226" s="131">
        <v>60</v>
      </c>
      <c r="H226" s="108">
        <f t="shared" ref="H226" si="234">L226*(1+$L$15/100)</f>
        <v>18.93</v>
      </c>
      <c r="I226" s="108">
        <f t="shared" ref="I226" si="235">H226*$O$15</f>
        <v>5.3666549999999997</v>
      </c>
      <c r="J226" s="142">
        <f t="shared" ref="J226" si="236">G226*(H226+I226)</f>
        <v>1457.7993000000001</v>
      </c>
      <c r="L226">
        <f t="shared" ref="L226" si="237">M226*$M$15</f>
        <v>18.93</v>
      </c>
      <c r="M226" s="4">
        <v>18.93</v>
      </c>
    </row>
    <row r="227" spans="3:13">
      <c r="C227" s="275"/>
      <c r="D227" s="262" t="s">
        <v>3</v>
      </c>
      <c r="E227" s="263"/>
      <c r="F227" s="234"/>
      <c r="G227" s="234"/>
      <c r="H227" s="167"/>
      <c r="I227" s="167"/>
      <c r="J227" s="235">
        <f>SUM(J224:J226)</f>
        <v>2352.6554999999998</v>
      </c>
      <c r="M227" s="236"/>
    </row>
    <row r="228" spans="3:13">
      <c r="C228" s="278" t="s">
        <v>197</v>
      </c>
      <c r="D228" s="261" t="s">
        <v>4</v>
      </c>
      <c r="E228" s="240"/>
      <c r="F228" s="234"/>
      <c r="G228" s="234"/>
      <c r="H228" s="167"/>
      <c r="I228" s="167"/>
      <c r="J228" s="235"/>
      <c r="M228" s="236"/>
    </row>
    <row r="229" spans="3:13" ht="25.5">
      <c r="C229" s="277">
        <v>90816</v>
      </c>
      <c r="D229" s="256" t="s">
        <v>183</v>
      </c>
      <c r="E229" s="260" t="s">
        <v>45</v>
      </c>
      <c r="F229" s="234"/>
      <c r="G229" s="131">
        <v>1</v>
      </c>
      <c r="H229" s="108">
        <f t="shared" ref="H229" si="238">L229*(1+$L$15/100)</f>
        <v>222.68</v>
      </c>
      <c r="I229" s="108">
        <f t="shared" ref="I229" si="239">H229*$O$15</f>
        <v>63.129779999999997</v>
      </c>
      <c r="J229" s="142">
        <f t="shared" ref="J229" si="240">G229*(H229+I229)</f>
        <v>285.80977999999999</v>
      </c>
      <c r="L229">
        <f t="shared" ref="L229" si="241">M229*$M$15</f>
        <v>222.68</v>
      </c>
      <c r="M229" s="4">
        <v>222.68</v>
      </c>
    </row>
    <row r="230" spans="3:13" ht="25.5">
      <c r="C230" s="277">
        <v>90822</v>
      </c>
      <c r="D230" s="256" t="s">
        <v>184</v>
      </c>
      <c r="E230" s="260" t="s">
        <v>45</v>
      </c>
      <c r="F230" s="234"/>
      <c r="G230" s="131">
        <v>1</v>
      </c>
      <c r="H230" s="108">
        <f t="shared" ref="H230:H231" si="242">L230*(1+$L$15/100)</f>
        <v>276.79000000000002</v>
      </c>
      <c r="I230" s="108">
        <f t="shared" ref="I230:I231" si="243">H230*$O$15</f>
        <v>78.469965000000002</v>
      </c>
      <c r="J230" s="142">
        <f t="shared" ref="J230:J231" si="244">G230*(H230+I230)</f>
        <v>355.25996500000002</v>
      </c>
      <c r="L230">
        <f t="shared" ref="L230:L231" si="245">M230*$M$15</f>
        <v>276.79000000000002</v>
      </c>
      <c r="M230" s="4">
        <v>276.79000000000002</v>
      </c>
    </row>
    <row r="231" spans="3:13" ht="25.5">
      <c r="C231" s="277">
        <v>90827</v>
      </c>
      <c r="D231" s="256" t="s">
        <v>185</v>
      </c>
      <c r="E231" s="260" t="s">
        <v>45</v>
      </c>
      <c r="F231" s="234"/>
      <c r="G231" s="131">
        <v>1</v>
      </c>
      <c r="H231" s="108">
        <f t="shared" si="242"/>
        <v>25.96</v>
      </c>
      <c r="I231" s="108">
        <f t="shared" si="243"/>
        <v>7.3596599999999999</v>
      </c>
      <c r="J231" s="142">
        <f t="shared" si="244"/>
        <v>33.319659999999999</v>
      </c>
      <c r="L231">
        <f t="shared" si="245"/>
        <v>25.96</v>
      </c>
      <c r="M231" s="4">
        <v>25.96</v>
      </c>
    </row>
    <row r="232" spans="3:13">
      <c r="C232" s="277">
        <v>84161</v>
      </c>
      <c r="D232" s="96" t="s">
        <v>186</v>
      </c>
      <c r="E232" s="260" t="s">
        <v>0</v>
      </c>
      <c r="F232" s="234"/>
      <c r="G232" s="131">
        <v>1</v>
      </c>
      <c r="H232" s="108">
        <f t="shared" ref="H232:H235" si="246">L232*(1+$L$15/100)</f>
        <v>44.26</v>
      </c>
      <c r="I232" s="108">
        <f t="shared" ref="I232:I235" si="247">H232*$O$15</f>
        <v>12.547709999999999</v>
      </c>
      <c r="J232" s="142">
        <f t="shared" ref="J232:J235" si="248">G232*(H232+I232)</f>
        <v>56.80771</v>
      </c>
      <c r="L232">
        <f t="shared" ref="L232:L235" si="249">M232*$M$15</f>
        <v>44.26</v>
      </c>
      <c r="M232" s="4">
        <v>44.26</v>
      </c>
    </row>
    <row r="233" spans="3:13" ht="25.5">
      <c r="C233" s="277">
        <v>72119</v>
      </c>
      <c r="D233" s="256" t="s">
        <v>187</v>
      </c>
      <c r="E233" s="259" t="s">
        <v>2</v>
      </c>
      <c r="F233" s="234"/>
      <c r="G233" s="131">
        <v>1.5</v>
      </c>
      <c r="H233" s="108">
        <f t="shared" si="246"/>
        <v>176.92</v>
      </c>
      <c r="I233" s="108">
        <f t="shared" si="247"/>
        <v>50.156819999999989</v>
      </c>
      <c r="J233" s="142">
        <f t="shared" si="248"/>
        <v>340.61522999999994</v>
      </c>
      <c r="L233">
        <f t="shared" si="249"/>
        <v>176.92</v>
      </c>
      <c r="M233" s="4">
        <v>176.92</v>
      </c>
    </row>
    <row r="234" spans="3:13" ht="25.5">
      <c r="C234" s="277">
        <v>84089</v>
      </c>
      <c r="D234" s="96" t="s">
        <v>188</v>
      </c>
      <c r="E234" s="260" t="s">
        <v>0</v>
      </c>
      <c r="F234" s="234"/>
      <c r="G234" s="131">
        <v>1.5</v>
      </c>
      <c r="H234" s="108">
        <f t="shared" si="246"/>
        <v>86.76</v>
      </c>
      <c r="I234" s="108">
        <f t="shared" si="247"/>
        <v>24.59646</v>
      </c>
      <c r="J234" s="142">
        <f t="shared" si="248"/>
        <v>167.03469000000001</v>
      </c>
      <c r="L234">
        <f t="shared" si="249"/>
        <v>86.76</v>
      </c>
      <c r="M234" s="4">
        <v>86.76</v>
      </c>
    </row>
    <row r="235" spans="3:13">
      <c r="C235" s="277" t="s">
        <v>189</v>
      </c>
      <c r="D235" s="256" t="s">
        <v>190</v>
      </c>
      <c r="E235" s="259" t="s">
        <v>2</v>
      </c>
      <c r="F235" s="234"/>
      <c r="G235" s="131">
        <v>1.5</v>
      </c>
      <c r="H235" s="108">
        <f t="shared" si="246"/>
        <v>10.63</v>
      </c>
      <c r="I235" s="108">
        <f t="shared" si="247"/>
        <v>3.0136050000000001</v>
      </c>
      <c r="J235" s="142">
        <f t="shared" si="248"/>
        <v>20.465407500000001</v>
      </c>
      <c r="L235">
        <f t="shared" si="249"/>
        <v>10.63</v>
      </c>
      <c r="M235" s="4">
        <v>10.63</v>
      </c>
    </row>
    <row r="236" spans="3:13">
      <c r="C236" s="237"/>
      <c r="D236" s="262" t="s">
        <v>3</v>
      </c>
      <c r="E236" s="240"/>
      <c r="F236" s="234"/>
      <c r="G236" s="234"/>
      <c r="H236" s="167"/>
      <c r="I236" s="167"/>
      <c r="J236" s="235">
        <f>SUM(J229:J235)</f>
        <v>1259.3124425000001</v>
      </c>
      <c r="M236" s="236"/>
    </row>
    <row r="237" spans="3:13">
      <c r="C237" s="293" t="s">
        <v>198</v>
      </c>
      <c r="D237" s="272" t="s">
        <v>44</v>
      </c>
      <c r="E237" s="140"/>
      <c r="F237" s="234"/>
      <c r="G237" s="234"/>
      <c r="H237" s="167"/>
      <c r="I237" s="167"/>
      <c r="J237" s="235"/>
      <c r="M237" s="236"/>
    </row>
    <row r="238" spans="3:13">
      <c r="C238" s="279"/>
      <c r="D238" s="140"/>
      <c r="E238" s="140"/>
      <c r="F238" s="234"/>
      <c r="G238" s="234"/>
      <c r="H238" s="167"/>
      <c r="I238" s="167"/>
      <c r="J238" s="235"/>
      <c r="M238" s="236"/>
    </row>
    <row r="239" spans="3:13" ht="25.5">
      <c r="C239" s="280">
        <v>93141</v>
      </c>
      <c r="D239" s="256" t="s">
        <v>191</v>
      </c>
      <c r="E239" s="273" t="s">
        <v>45</v>
      </c>
      <c r="F239" s="234"/>
      <c r="G239" s="131">
        <v>4</v>
      </c>
      <c r="H239" s="108">
        <f t="shared" ref="H239" si="250">L239*(1+$L$15/100)</f>
        <v>117.99</v>
      </c>
      <c r="I239" s="108">
        <f t="shared" ref="I239" si="251">H239*$O$15</f>
        <v>33.450164999999998</v>
      </c>
      <c r="J239" s="142">
        <f t="shared" ref="J239" si="252">G239*(H239+I239)</f>
        <v>605.76065999999992</v>
      </c>
      <c r="L239">
        <f t="shared" ref="L239" si="253">M239*$M$15</f>
        <v>117.99</v>
      </c>
      <c r="M239" s="274">
        <v>117.99</v>
      </c>
    </row>
    <row r="240" spans="3:13" ht="25.5">
      <c r="C240" s="196">
        <v>93128</v>
      </c>
      <c r="D240" s="96" t="s">
        <v>87</v>
      </c>
      <c r="E240" s="115" t="s">
        <v>45</v>
      </c>
      <c r="F240" s="234"/>
      <c r="G240" s="131">
        <v>1</v>
      </c>
      <c r="H240" s="108">
        <f t="shared" ref="H240:H242" si="254">L240*(1+$L$15/100)</f>
        <v>90.84</v>
      </c>
      <c r="I240" s="108">
        <f t="shared" ref="I240:I242" si="255">H240*$O$15</f>
        <v>25.753139999999998</v>
      </c>
      <c r="J240" s="142">
        <f t="shared" ref="J240:J242" si="256">G240*(H240+I240)</f>
        <v>116.59314000000001</v>
      </c>
      <c r="L240">
        <f t="shared" ref="L240:L242" si="257">M240*$M$15</f>
        <v>90.84</v>
      </c>
      <c r="M240" s="274">
        <v>90.84</v>
      </c>
    </row>
    <row r="241" spans="3:13">
      <c r="C241" s="186" t="s">
        <v>192</v>
      </c>
      <c r="D241" s="96" t="s">
        <v>193</v>
      </c>
      <c r="E241" s="115" t="s">
        <v>45</v>
      </c>
      <c r="F241" s="234"/>
      <c r="G241" s="131">
        <v>1</v>
      </c>
      <c r="H241" s="108">
        <f t="shared" si="254"/>
        <v>56.23</v>
      </c>
      <c r="I241" s="108">
        <f t="shared" si="255"/>
        <v>15.941204999999998</v>
      </c>
      <c r="J241" s="142">
        <f t="shared" si="256"/>
        <v>72.171205</v>
      </c>
      <c r="L241">
        <f t="shared" si="257"/>
        <v>56.23</v>
      </c>
      <c r="M241" s="274">
        <v>56.23</v>
      </c>
    </row>
    <row r="242" spans="3:13">
      <c r="C242" s="196">
        <v>93043</v>
      </c>
      <c r="D242" s="96" t="s">
        <v>88</v>
      </c>
      <c r="E242" s="141" t="s">
        <v>45</v>
      </c>
      <c r="F242" s="234"/>
      <c r="G242" s="131">
        <v>1</v>
      </c>
      <c r="H242" s="108">
        <f t="shared" si="254"/>
        <v>24.78</v>
      </c>
      <c r="I242" s="108">
        <f t="shared" si="255"/>
        <v>7.0251299999999999</v>
      </c>
      <c r="J242" s="142">
        <f t="shared" si="256"/>
        <v>31.805130000000002</v>
      </c>
      <c r="L242">
        <f t="shared" si="257"/>
        <v>24.78</v>
      </c>
      <c r="M242" s="274">
        <v>24.78</v>
      </c>
    </row>
    <row r="243" spans="3:13">
      <c r="C243" s="237"/>
      <c r="D243" s="262" t="s">
        <v>3</v>
      </c>
      <c r="E243" s="240"/>
      <c r="F243" s="234"/>
      <c r="G243" s="234"/>
      <c r="H243" s="167"/>
      <c r="I243" s="167"/>
      <c r="J243" s="235">
        <f>SUM(J239:J242)</f>
        <v>826.33013499999981</v>
      </c>
      <c r="M243" s="236"/>
    </row>
    <row r="244" spans="3:13">
      <c r="C244" s="195" t="s">
        <v>65</v>
      </c>
      <c r="D244" s="114" t="s">
        <v>16</v>
      </c>
      <c r="E244" s="141"/>
      <c r="F244" s="234"/>
      <c r="G244" s="234"/>
      <c r="H244" s="167"/>
      <c r="I244" s="167"/>
      <c r="J244" s="235"/>
      <c r="M244" s="236"/>
    </row>
    <row r="245" spans="3:13">
      <c r="C245" s="195"/>
      <c r="D245" s="114"/>
      <c r="E245" s="141"/>
      <c r="F245" s="234"/>
      <c r="G245" s="234"/>
      <c r="H245" s="167"/>
      <c r="I245" s="167"/>
      <c r="J245" s="235"/>
      <c r="M245" s="236"/>
    </row>
    <row r="246" spans="3:13">
      <c r="C246" s="186">
        <v>9537</v>
      </c>
      <c r="D246" s="96" t="s">
        <v>89</v>
      </c>
      <c r="E246" s="115" t="s">
        <v>2</v>
      </c>
      <c r="F246" s="234"/>
      <c r="G246" s="131">
        <v>25</v>
      </c>
      <c r="H246" s="108">
        <f t="shared" ref="H246" si="258">L246*(1+$L$15/100)</f>
        <v>2.1</v>
      </c>
      <c r="I246" s="108">
        <f t="shared" ref="I246" si="259">H246*$O$15</f>
        <v>0.59534999999999993</v>
      </c>
      <c r="J246" s="142">
        <f t="shared" ref="J246" si="260">G246*(H246+I246)</f>
        <v>67.383749999999992</v>
      </c>
      <c r="L246">
        <f t="shared" ref="L246" si="261">M246*$M$15</f>
        <v>2.1</v>
      </c>
      <c r="M246" s="4">
        <v>2.1</v>
      </c>
    </row>
    <row r="247" spans="3:13">
      <c r="C247" s="186">
        <v>72897</v>
      </c>
      <c r="D247" s="96" t="s">
        <v>131</v>
      </c>
      <c r="E247" s="115" t="s">
        <v>1</v>
      </c>
      <c r="F247" s="234"/>
      <c r="G247" s="131">
        <v>1</v>
      </c>
      <c r="H247" s="108">
        <f t="shared" ref="H247:H248" si="262">L247*(1+$L$15/100)</f>
        <v>17.41</v>
      </c>
      <c r="I247" s="108">
        <f t="shared" ref="I247:I248" si="263">H247*$O$15</f>
        <v>4.9357349999999993</v>
      </c>
      <c r="J247" s="142">
        <f t="shared" ref="J247:J248" si="264">G247*(H247+I247)</f>
        <v>22.345734999999998</v>
      </c>
      <c r="L247">
        <f t="shared" ref="L247:L248" si="265">M247*$M$15</f>
        <v>17.41</v>
      </c>
      <c r="M247" s="4">
        <v>17.41</v>
      </c>
    </row>
    <row r="248" spans="3:13">
      <c r="C248" s="186">
        <v>95290</v>
      </c>
      <c r="D248" s="96" t="s">
        <v>232</v>
      </c>
      <c r="E248" s="115" t="s">
        <v>132</v>
      </c>
      <c r="F248" s="234"/>
      <c r="G248" s="131">
        <v>14</v>
      </c>
      <c r="H248" s="108">
        <f t="shared" si="262"/>
        <v>1.47</v>
      </c>
      <c r="I248" s="108">
        <f t="shared" si="263"/>
        <v>0.41674499999999998</v>
      </c>
      <c r="J248" s="142">
        <f t="shared" si="264"/>
        <v>26.414429999999999</v>
      </c>
      <c r="L248">
        <f t="shared" si="265"/>
        <v>1.47</v>
      </c>
      <c r="M248" s="4">
        <v>1.47</v>
      </c>
    </row>
    <row r="249" spans="3:13">
      <c r="C249" s="283"/>
      <c r="D249" s="284" t="s">
        <v>3</v>
      </c>
      <c r="E249" s="245"/>
      <c r="F249" s="285"/>
      <c r="G249" s="285"/>
      <c r="H249" s="286"/>
      <c r="I249" s="286"/>
      <c r="J249" s="287">
        <f>SUM(J246:J248)</f>
        <v>116.14391499999998</v>
      </c>
      <c r="M249" s="236"/>
    </row>
    <row r="250" spans="3:13">
      <c r="C250" s="202"/>
      <c r="D250" s="125"/>
      <c r="E250" s="244"/>
      <c r="F250" s="290"/>
      <c r="G250" s="290"/>
      <c r="H250" s="291"/>
      <c r="I250" s="291"/>
      <c r="J250" s="292"/>
      <c r="M250" s="236"/>
    </row>
    <row r="251" spans="3:13">
      <c r="C251" s="196"/>
      <c r="D251" s="114" t="s">
        <v>46</v>
      </c>
      <c r="E251" s="115"/>
      <c r="F251" s="234"/>
      <c r="G251" s="234"/>
      <c r="H251" s="167"/>
      <c r="I251" s="167"/>
      <c r="J251" s="235">
        <f>J249+J243+J236+J227+J222+J217+J211+J205+J201+J193+J186</f>
        <v>12277.503368075</v>
      </c>
      <c r="M251" s="236"/>
    </row>
    <row r="252" spans="3:13">
      <c r="C252" s="294"/>
      <c r="D252" s="182"/>
      <c r="E252" s="245"/>
      <c r="F252" s="285"/>
      <c r="G252" s="285"/>
      <c r="H252" s="286"/>
      <c r="I252" s="286"/>
      <c r="J252" s="287"/>
      <c r="M252" s="236"/>
    </row>
    <row r="253" spans="3:13">
      <c r="C253" s="295"/>
      <c r="D253" s="296"/>
      <c r="E253" s="244"/>
      <c r="F253" s="290"/>
      <c r="G253" s="290"/>
      <c r="H253" s="291"/>
      <c r="I253" s="291"/>
      <c r="J253" s="292"/>
      <c r="M253" s="236"/>
    </row>
    <row r="254" spans="3:13">
      <c r="C254" s="195" t="s">
        <v>199</v>
      </c>
      <c r="D254" s="114" t="s">
        <v>206</v>
      </c>
      <c r="E254" s="240"/>
      <c r="F254" s="234"/>
      <c r="G254" s="234"/>
      <c r="H254" s="167"/>
      <c r="I254" s="167"/>
      <c r="J254" s="235"/>
      <c r="M254" s="236"/>
    </row>
    <row r="255" spans="3:13">
      <c r="C255" s="189"/>
      <c r="D255" s="97"/>
      <c r="E255" s="240"/>
      <c r="F255" s="234"/>
      <c r="G255" s="234"/>
      <c r="H255" s="167"/>
      <c r="I255" s="167"/>
      <c r="J255" s="235"/>
      <c r="M255" s="236"/>
    </row>
    <row r="256" spans="3:13">
      <c r="C256" s="278" t="s">
        <v>200</v>
      </c>
      <c r="D256" s="261" t="s">
        <v>176</v>
      </c>
      <c r="E256" s="257"/>
      <c r="F256" s="234"/>
      <c r="G256" s="234"/>
      <c r="H256" s="167"/>
      <c r="I256" s="167"/>
      <c r="J256" s="235"/>
      <c r="M256" s="236"/>
    </row>
    <row r="257" spans="3:13">
      <c r="C257" s="275"/>
      <c r="D257" s="264"/>
      <c r="E257" s="257"/>
      <c r="F257" s="234"/>
      <c r="G257" s="234"/>
      <c r="H257" s="167"/>
      <c r="I257" s="167"/>
      <c r="J257" s="235"/>
      <c r="M257" s="236"/>
    </row>
    <row r="258" spans="3:13">
      <c r="C258" s="276" t="s">
        <v>177</v>
      </c>
      <c r="D258" s="256" t="s">
        <v>178</v>
      </c>
      <c r="E258" s="257" t="s">
        <v>2</v>
      </c>
      <c r="F258" s="234"/>
      <c r="G258" s="131">
        <v>0.5</v>
      </c>
      <c r="H258" s="108">
        <f t="shared" ref="H258" si="266">L258*(1+$L$15/100)</f>
        <v>8.39</v>
      </c>
      <c r="I258" s="108">
        <f t="shared" ref="I258" si="267">H258*$O$15</f>
        <v>2.378565</v>
      </c>
      <c r="J258" s="142">
        <f t="shared" ref="J258" si="268">G258*(H258+I258)</f>
        <v>5.3842825000000003</v>
      </c>
      <c r="L258">
        <f t="shared" ref="L258" si="269">M258*$M$15</f>
        <v>8.39</v>
      </c>
      <c r="M258" s="4">
        <v>8.39</v>
      </c>
    </row>
    <row r="259" spans="3:13">
      <c r="C259" s="275"/>
      <c r="D259" s="262" t="s">
        <v>3</v>
      </c>
      <c r="E259" s="263"/>
      <c r="F259" s="234"/>
      <c r="G259" s="234"/>
      <c r="H259" s="167"/>
      <c r="I259" s="167"/>
      <c r="J259" s="235">
        <f>SUM(J258)</f>
        <v>5.3842825000000003</v>
      </c>
      <c r="M259" s="236"/>
    </row>
    <row r="260" spans="3:13">
      <c r="C260" s="278" t="s">
        <v>201</v>
      </c>
      <c r="D260" s="261" t="s">
        <v>169</v>
      </c>
      <c r="E260" s="267"/>
      <c r="F260" s="234"/>
      <c r="G260" s="234"/>
      <c r="H260" s="167"/>
      <c r="I260" s="167"/>
      <c r="J260" s="235"/>
      <c r="M260" s="236"/>
    </row>
    <row r="261" spans="3:13">
      <c r="C261" s="275"/>
      <c r="D261" s="264"/>
      <c r="E261" s="267"/>
      <c r="F261" s="234"/>
      <c r="G261" s="234"/>
      <c r="H261" s="167"/>
      <c r="I261" s="167"/>
      <c r="J261" s="235"/>
      <c r="M261" s="236"/>
    </row>
    <row r="262" spans="3:13">
      <c r="C262" s="277">
        <v>93186</v>
      </c>
      <c r="D262" s="256" t="s">
        <v>170</v>
      </c>
      <c r="E262" s="265" t="s">
        <v>0</v>
      </c>
      <c r="F262" s="234"/>
      <c r="G262" s="131">
        <v>1.3</v>
      </c>
      <c r="H262" s="108">
        <f t="shared" ref="H262" si="270">L262*(1+$L$15/100)</f>
        <v>33.33</v>
      </c>
      <c r="I262" s="108">
        <f t="shared" ref="I262" si="271">H262*$O$15</f>
        <v>9.4490549999999995</v>
      </c>
      <c r="J262" s="142">
        <f t="shared" ref="J262" si="272">G262*(H262+I262)</f>
        <v>55.612771500000001</v>
      </c>
      <c r="L262">
        <f t="shared" ref="L262" si="273">M262*$M$15</f>
        <v>33.33</v>
      </c>
      <c r="M262" s="4">
        <v>33.33</v>
      </c>
    </row>
    <row r="263" spans="3:13" ht="25.5">
      <c r="C263" s="277">
        <v>87471</v>
      </c>
      <c r="D263" s="256" t="s">
        <v>171</v>
      </c>
      <c r="E263" s="265" t="s">
        <v>172</v>
      </c>
      <c r="F263" s="234"/>
      <c r="G263" s="131">
        <v>10</v>
      </c>
      <c r="H263" s="108">
        <f t="shared" ref="H263:H266" si="274">L263*(1+$L$15/100)</f>
        <v>36.32</v>
      </c>
      <c r="I263" s="108">
        <f t="shared" ref="I263:I266" si="275">H263*$O$15</f>
        <v>10.296719999999999</v>
      </c>
      <c r="J263" s="142">
        <f t="shared" ref="J263:J266" si="276">G263*(H263+I263)</f>
        <v>466.16719999999998</v>
      </c>
      <c r="L263">
        <f t="shared" ref="L263:L266" si="277">M263*$M$15</f>
        <v>36.32</v>
      </c>
      <c r="M263" s="4">
        <v>36.32</v>
      </c>
    </row>
    <row r="264" spans="3:13">
      <c r="C264" s="275">
        <v>90443</v>
      </c>
      <c r="D264" s="256" t="s">
        <v>173</v>
      </c>
      <c r="E264" s="265" t="s">
        <v>0</v>
      </c>
      <c r="F264" s="234"/>
      <c r="G264" s="131">
        <v>3</v>
      </c>
      <c r="H264" s="108">
        <f t="shared" si="274"/>
        <v>8.8800000000000008</v>
      </c>
      <c r="I264" s="108">
        <f t="shared" si="275"/>
        <v>2.5174799999999999</v>
      </c>
      <c r="J264" s="142">
        <f t="shared" si="276"/>
        <v>34.192440000000005</v>
      </c>
      <c r="L264">
        <f t="shared" si="277"/>
        <v>8.8800000000000008</v>
      </c>
      <c r="M264" s="4">
        <v>8.8800000000000008</v>
      </c>
    </row>
    <row r="265" spans="3:13" ht="25.5">
      <c r="C265" s="275">
        <v>90466</v>
      </c>
      <c r="D265" s="256" t="s">
        <v>174</v>
      </c>
      <c r="E265" s="266" t="s">
        <v>0</v>
      </c>
      <c r="F265" s="234"/>
      <c r="G265" s="131">
        <v>3</v>
      </c>
      <c r="H265" s="108">
        <f t="shared" si="274"/>
        <v>8.81</v>
      </c>
      <c r="I265" s="108">
        <f t="shared" si="275"/>
        <v>2.4976349999999998</v>
      </c>
      <c r="J265" s="142">
        <f t="shared" si="276"/>
        <v>33.922905</v>
      </c>
      <c r="L265">
        <f t="shared" si="277"/>
        <v>8.81</v>
      </c>
      <c r="M265" s="4">
        <v>8.81</v>
      </c>
    </row>
    <row r="266" spans="3:13">
      <c r="C266" s="275">
        <v>73674</v>
      </c>
      <c r="D266" s="256" t="s">
        <v>233</v>
      </c>
      <c r="E266" s="265" t="s">
        <v>172</v>
      </c>
      <c r="F266" s="234"/>
      <c r="G266" s="131">
        <v>3</v>
      </c>
      <c r="H266" s="108">
        <f t="shared" si="274"/>
        <v>21.54</v>
      </c>
      <c r="I266" s="108">
        <f t="shared" si="275"/>
        <v>6.1065899999999989</v>
      </c>
      <c r="J266" s="142">
        <f t="shared" si="276"/>
        <v>82.939769999999982</v>
      </c>
      <c r="L266">
        <f t="shared" si="277"/>
        <v>21.54</v>
      </c>
      <c r="M266" s="4">
        <v>21.54</v>
      </c>
    </row>
    <row r="267" spans="3:13">
      <c r="C267" s="237"/>
      <c r="D267" s="282" t="s">
        <v>3</v>
      </c>
      <c r="E267" s="240"/>
      <c r="F267" s="234"/>
      <c r="G267" s="234"/>
      <c r="H267" s="167"/>
      <c r="I267" s="167"/>
      <c r="J267" s="235">
        <f>SUM(J262:J266)</f>
        <v>672.83508649999999</v>
      </c>
      <c r="M267" s="236"/>
    </row>
    <row r="268" spans="3:13">
      <c r="C268" s="278" t="s">
        <v>202</v>
      </c>
      <c r="D268" s="261" t="s">
        <v>48</v>
      </c>
      <c r="E268" s="257"/>
      <c r="F268" s="234"/>
      <c r="G268" s="234"/>
      <c r="H268" s="167"/>
      <c r="I268" s="167"/>
      <c r="J268" s="235"/>
      <c r="M268" s="236"/>
    </row>
    <row r="269" spans="3:13" ht="25.5">
      <c r="C269" s="196">
        <v>87879</v>
      </c>
      <c r="D269" s="136" t="s">
        <v>92</v>
      </c>
      <c r="E269" s="265" t="s">
        <v>2</v>
      </c>
      <c r="F269" s="234"/>
      <c r="G269" s="131">
        <v>20</v>
      </c>
      <c r="H269" s="108">
        <f t="shared" ref="H269" si="278">L269*(1+$L$15/100)</f>
        <v>2.5499999999999998</v>
      </c>
      <c r="I269" s="108">
        <f t="shared" ref="I269" si="279">H269*$O$15</f>
        <v>0.72292499999999993</v>
      </c>
      <c r="J269" s="142">
        <f t="shared" ref="J269" si="280">G269*(H269+I269)</f>
        <v>65.458500000000001</v>
      </c>
      <c r="L269">
        <f t="shared" ref="L269" si="281">M269*$M$15</f>
        <v>2.5499999999999998</v>
      </c>
      <c r="M269" s="4">
        <v>2.5499999999999998</v>
      </c>
    </row>
    <row r="270" spans="3:13" ht="38.25">
      <c r="C270" s="186">
        <v>87531</v>
      </c>
      <c r="D270" s="137" t="s">
        <v>93</v>
      </c>
      <c r="E270" s="267" t="s">
        <v>2</v>
      </c>
      <c r="F270" s="234"/>
      <c r="G270" s="131">
        <v>20</v>
      </c>
      <c r="H270" s="108">
        <f t="shared" ref="H270:H271" si="282">L270*(1+$L$15/100)</f>
        <v>22.23</v>
      </c>
      <c r="I270" s="108">
        <f t="shared" ref="I270:I271" si="283">H270*$O$15</f>
        <v>6.3022049999999998</v>
      </c>
      <c r="J270" s="142">
        <f t="shared" ref="J270:J271" si="284">G270*(H270+I270)</f>
        <v>570.64409999999998</v>
      </c>
      <c r="L270">
        <f t="shared" ref="L270:L271" si="285">M270*$M$15</f>
        <v>22.23</v>
      </c>
      <c r="M270" s="4">
        <v>22.23</v>
      </c>
    </row>
    <row r="271" spans="3:13" ht="38.25">
      <c r="C271" s="196">
        <v>87547</v>
      </c>
      <c r="D271" s="96" t="s">
        <v>135</v>
      </c>
      <c r="E271" s="267" t="s">
        <v>2</v>
      </c>
      <c r="F271" s="234"/>
      <c r="G271" s="131">
        <v>20</v>
      </c>
      <c r="H271" s="108">
        <f t="shared" si="282"/>
        <v>14.95</v>
      </c>
      <c r="I271" s="108">
        <f t="shared" si="283"/>
        <v>4.2383249999999997</v>
      </c>
      <c r="J271" s="142">
        <f t="shared" si="284"/>
        <v>383.76649999999995</v>
      </c>
      <c r="L271">
        <f t="shared" si="285"/>
        <v>14.95</v>
      </c>
      <c r="M271" s="4">
        <v>14.95</v>
      </c>
    </row>
    <row r="272" spans="3:13">
      <c r="C272" s="237"/>
      <c r="D272" s="282" t="s">
        <v>3</v>
      </c>
      <c r="E272" s="240"/>
      <c r="F272" s="234"/>
      <c r="G272" s="234"/>
      <c r="H272" s="167"/>
      <c r="I272" s="167"/>
      <c r="J272" s="235">
        <f>SUM(J269:J271)</f>
        <v>1019.8690999999999</v>
      </c>
      <c r="M272" s="236"/>
    </row>
    <row r="273" spans="3:13">
      <c r="C273" s="278" t="s">
        <v>196</v>
      </c>
      <c r="D273" s="261" t="s">
        <v>15</v>
      </c>
      <c r="E273" s="257"/>
      <c r="F273" s="234"/>
      <c r="G273" s="234"/>
      <c r="H273" s="167"/>
      <c r="I273" s="167"/>
      <c r="J273" s="235"/>
      <c r="M273" s="236"/>
    </row>
    <row r="274" spans="3:13">
      <c r="C274" s="275">
        <v>88483</v>
      </c>
      <c r="D274" s="256" t="s">
        <v>234</v>
      </c>
      <c r="E274" s="260" t="s">
        <v>2</v>
      </c>
      <c r="F274" s="234"/>
      <c r="G274" s="308">
        <v>20</v>
      </c>
      <c r="H274" s="121">
        <f t="shared" ref="H274" si="286">L274*(1+$L$15/100)</f>
        <v>1.82</v>
      </c>
      <c r="I274" s="121">
        <f t="shared" ref="I274" si="287">H274*$O$15</f>
        <v>0.51596999999999993</v>
      </c>
      <c r="J274" s="142">
        <f t="shared" ref="J274" si="288">G274*(H274+I274)</f>
        <v>46.7194</v>
      </c>
      <c r="K274" s="307"/>
      <c r="L274" s="307">
        <f t="shared" ref="L274" si="289">M274*$M$15</f>
        <v>1.82</v>
      </c>
      <c r="M274" s="309">
        <v>1.82</v>
      </c>
    </row>
    <row r="275" spans="3:13">
      <c r="C275" s="196">
        <v>88489</v>
      </c>
      <c r="D275" s="137" t="s">
        <v>182</v>
      </c>
      <c r="E275" s="257" t="s">
        <v>2</v>
      </c>
      <c r="F275" s="234"/>
      <c r="G275" s="131">
        <v>20</v>
      </c>
      <c r="H275" s="108">
        <f t="shared" ref="H275" si="290">L275*(1+$L$15/100)</f>
        <v>10.130000000000001</v>
      </c>
      <c r="I275" s="108">
        <f t="shared" ref="I275" si="291">H275*$O$15</f>
        <v>2.871855</v>
      </c>
      <c r="J275" s="142">
        <f t="shared" ref="J275" si="292">G275*(H275+I275)</f>
        <v>260.03710000000001</v>
      </c>
      <c r="L275">
        <f t="shared" ref="L275" si="293">M275*$M$15</f>
        <v>10.130000000000001</v>
      </c>
      <c r="M275" s="4">
        <v>10.130000000000001</v>
      </c>
    </row>
    <row r="276" spans="3:13">
      <c r="C276" s="188" t="s">
        <v>113</v>
      </c>
      <c r="D276" s="136" t="s">
        <v>114</v>
      </c>
      <c r="E276" s="260" t="s">
        <v>2</v>
      </c>
      <c r="F276" s="234"/>
      <c r="G276" s="131">
        <v>20</v>
      </c>
      <c r="H276" s="108">
        <f t="shared" ref="H276" si="294">L276*(1+$L$15/100)</f>
        <v>18.62</v>
      </c>
      <c r="I276" s="108">
        <f t="shared" ref="I276" si="295">H276*$O$15</f>
        <v>5.2787699999999997</v>
      </c>
      <c r="J276" s="142">
        <f t="shared" ref="J276" si="296">G276*(H276+I276)</f>
        <v>477.97539999999998</v>
      </c>
      <c r="L276">
        <f t="shared" ref="L276" si="297">M276*$M$15</f>
        <v>18.62</v>
      </c>
      <c r="M276" s="4">
        <v>18.62</v>
      </c>
    </row>
    <row r="277" spans="3:13">
      <c r="C277" s="275"/>
      <c r="D277" s="262" t="s">
        <v>3</v>
      </c>
      <c r="E277" s="263"/>
      <c r="F277" s="234"/>
      <c r="G277" s="234"/>
      <c r="H277" s="167"/>
      <c r="I277" s="167"/>
      <c r="J277" s="235">
        <f>SUM(J274:J276)</f>
        <v>784.7319</v>
      </c>
      <c r="M277" s="236"/>
    </row>
    <row r="278" spans="3:13">
      <c r="C278" s="202"/>
      <c r="D278" s="125"/>
      <c r="E278" s="244"/>
      <c r="F278" s="150"/>
      <c r="G278" s="150"/>
      <c r="H278" s="150"/>
      <c r="I278" s="150"/>
      <c r="J278" s="151"/>
    </row>
    <row r="279" spans="3:13">
      <c r="C279" s="196"/>
      <c r="D279" s="114" t="s">
        <v>46</v>
      </c>
      <c r="E279" s="115"/>
      <c r="F279" s="122"/>
      <c r="G279" s="127"/>
      <c r="H279" s="128"/>
      <c r="I279" s="114"/>
      <c r="J279" s="123">
        <f>J277+J272+J267+J259</f>
        <v>2482.820369</v>
      </c>
      <c r="L279" s="21"/>
      <c r="M279" s="93"/>
    </row>
    <row r="280" spans="3:13">
      <c r="C280" s="203"/>
      <c r="D280" s="152"/>
      <c r="E280" s="245"/>
      <c r="F280" s="152"/>
      <c r="G280" s="152"/>
      <c r="H280" s="152"/>
      <c r="I280" s="152"/>
      <c r="J280" s="153"/>
      <c r="M280" s="29"/>
    </row>
    <row r="281" spans="3:13">
      <c r="C281" s="298"/>
      <c r="D281" s="299" t="s">
        <v>73</v>
      </c>
      <c r="E281" s="244"/>
      <c r="F281" s="150"/>
      <c r="G281" s="150"/>
      <c r="H281" s="150"/>
      <c r="I281" s="150"/>
      <c r="J281" s="151"/>
    </row>
    <row r="282" spans="3:13">
      <c r="C282" s="195" t="s">
        <v>47</v>
      </c>
      <c r="D282" s="114" t="str">
        <f>D16</f>
        <v>REFORMA EM GERAL</v>
      </c>
      <c r="E282" s="115"/>
      <c r="F282" s="122"/>
      <c r="G282" s="127"/>
      <c r="H282" s="128"/>
      <c r="I282" s="114"/>
      <c r="J282" s="230">
        <f>J53</f>
        <v>18577.125765449997</v>
      </c>
    </row>
    <row r="283" spans="3:13">
      <c r="C283" s="206" t="s">
        <v>53</v>
      </c>
      <c r="D283" s="175" t="str">
        <f>D55</f>
        <v>CONSTRUÇÃO DO BANHEIRO PARA PNE</v>
      </c>
      <c r="E283" s="255"/>
      <c r="F283" s="176"/>
      <c r="G283" s="177"/>
      <c r="H283" s="178"/>
      <c r="I283" s="175"/>
      <c r="J283" s="231">
        <f>J127</f>
        <v>8354.6363651499978</v>
      </c>
    </row>
    <row r="284" spans="3:13">
      <c r="C284" s="206" t="s">
        <v>69</v>
      </c>
      <c r="D284" s="175" t="str">
        <f>D128</f>
        <v>REFORMA DO ESTACIONAMENTO EXTERNO E PASSEIO PÚBLICO</v>
      </c>
      <c r="E284" s="255"/>
      <c r="F284" s="176"/>
      <c r="G284" s="177"/>
      <c r="H284" s="178"/>
      <c r="I284" s="175"/>
      <c r="J284" s="231">
        <f>J170</f>
        <v>130935.18086488069</v>
      </c>
    </row>
    <row r="285" spans="3:13">
      <c r="C285" s="206" t="s">
        <v>72</v>
      </c>
      <c r="D285" s="175" t="str">
        <f>D173</f>
        <v>SALA DO ARQUIVO</v>
      </c>
      <c r="E285" s="255"/>
      <c r="F285" s="176"/>
      <c r="G285" s="177"/>
      <c r="H285" s="178"/>
      <c r="I285" s="175"/>
      <c r="J285" s="231">
        <f>J251</f>
        <v>12277.503368075</v>
      </c>
    </row>
    <row r="286" spans="3:13">
      <c r="C286" s="206" t="s">
        <v>199</v>
      </c>
      <c r="D286" s="175" t="str">
        <f>D254</f>
        <v>PAREDE DE DIVISÃO DA SALA 30</v>
      </c>
      <c r="E286" s="255"/>
      <c r="F286" s="176"/>
      <c r="G286" s="177"/>
      <c r="H286" s="178"/>
      <c r="I286" s="175"/>
      <c r="J286" s="232">
        <f>J279</f>
        <v>2482.820369</v>
      </c>
    </row>
    <row r="287" spans="3:13">
      <c r="C287" s="206"/>
      <c r="D287" s="175"/>
      <c r="E287" s="255"/>
      <c r="F287" s="176"/>
      <c r="G287" s="177"/>
      <c r="H287" s="178"/>
      <c r="I287" s="175"/>
      <c r="J287" s="300"/>
    </row>
    <row r="288" spans="3:13">
      <c r="C288" s="206"/>
      <c r="D288" s="175"/>
      <c r="E288" s="255"/>
      <c r="F288" s="176"/>
      <c r="G288" s="177"/>
      <c r="H288" s="178"/>
      <c r="I288" s="175"/>
      <c r="J288" s="297"/>
    </row>
    <row r="289" spans="3:10">
      <c r="C289" s="206"/>
      <c r="D289" s="175" t="s">
        <v>77</v>
      </c>
      <c r="E289" s="255"/>
      <c r="F289" s="176"/>
      <c r="G289" s="177"/>
      <c r="H289" s="178"/>
      <c r="I289" s="175"/>
      <c r="J289" s="229">
        <f>SUM(J282:J288)</f>
        <v>172627.26673255567</v>
      </c>
    </row>
    <row r="290" spans="3:10">
      <c r="C290" s="203"/>
      <c r="D290" s="182"/>
      <c r="E290" s="245"/>
      <c r="F290" s="152"/>
      <c r="G290" s="152"/>
      <c r="H290" s="152"/>
      <c r="I290" s="152"/>
      <c r="J290" s="153"/>
    </row>
    <row r="291" spans="3:10">
      <c r="C291" s="281"/>
      <c r="D291" s="181"/>
      <c r="E291" s="246"/>
      <c r="F291" s="179"/>
      <c r="G291" s="179"/>
      <c r="H291" s="179"/>
      <c r="I291" s="179"/>
      <c r="J291" s="180"/>
    </row>
    <row r="292" spans="3:10">
      <c r="C292" s="76"/>
    </row>
  </sheetData>
  <mergeCells count="1">
    <mergeCell ref="C4:J4"/>
  </mergeCells>
  <phoneticPr fontId="0" type="noConversion"/>
  <printOptions horizontalCentered="1"/>
  <pageMargins left="0.19685039370078741" right="0.19685039370078741" top="0" bottom="1.3779527559055118" header="0" footer="0"/>
  <pageSetup paperSize="9" scale="80" orientation="landscape" horizontalDpi="4294967293" verticalDpi="4294967293" r:id="rId1"/>
  <headerFooter alignWithMargins="0">
    <oddFooter>&amp;CAntônio Fernandes Cruz
Engenheiro Civil
CREA 1201004020</oddFooter>
  </headerFooter>
  <rowBreaks count="13" manualBreakCount="13">
    <brk id="34" min="1" max="10" man="1"/>
    <brk id="62" min="1" max="10" man="1"/>
    <brk id="79" min="1" max="10" man="1"/>
    <brk id="99" min="1" max="10" man="1"/>
    <brk id="114" min="1" max="10" man="1"/>
    <brk id="137" min="1" max="10" man="1"/>
    <brk id="159" min="1" max="10" man="1"/>
    <brk id="183" min="1" max="10" man="1"/>
    <brk id="205" min="1" max="10" man="1"/>
    <brk id="222" min="1" max="10" man="1"/>
    <brk id="243" min="1" max="10" man="1"/>
    <brk id="267" min="1" max="10" man="1"/>
    <brk id="291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Z49"/>
  <sheetViews>
    <sheetView view="pageBreakPreview" zoomScale="115" zoomScaleSheetLayoutView="115" workbookViewId="0">
      <selection activeCell="AB39" sqref="AB39"/>
    </sheetView>
  </sheetViews>
  <sheetFormatPr defaultRowHeight="12.75"/>
  <cols>
    <col min="1" max="1" width="12.28515625" customWidth="1"/>
    <col min="2" max="2" width="0.85546875" customWidth="1"/>
    <col min="3" max="3" width="5.85546875" customWidth="1"/>
    <col min="4" max="4" width="1.140625" customWidth="1"/>
    <col min="5" max="5" width="39.7109375" customWidth="1"/>
    <col min="6" max="6" width="13.5703125" bestFit="1" customWidth="1"/>
    <col min="7" max="7" width="10.7109375" style="1" hidden="1" customWidth="1"/>
    <col min="8" max="8" width="7.7109375" style="1" bestFit="1" customWidth="1"/>
    <col min="9" max="9" width="11.28515625" style="1" bestFit="1" customWidth="1"/>
    <col min="10" max="10" width="7.7109375" style="1" bestFit="1" customWidth="1"/>
    <col min="11" max="11" width="11.28515625" style="1" customWidth="1"/>
    <col min="12" max="12" width="7.7109375" style="1" customWidth="1"/>
    <col min="13" max="13" width="11.28515625" style="1" customWidth="1"/>
    <col min="14" max="14" width="7.7109375" style="1" bestFit="1" customWidth="1"/>
    <col min="15" max="15" width="11.28515625" style="1" customWidth="1"/>
    <col min="16" max="16" width="7.7109375" style="1" hidden="1" customWidth="1"/>
    <col min="17" max="17" width="11.28515625" style="1" hidden="1" customWidth="1"/>
    <col min="18" max="18" width="7.7109375" style="1" hidden="1" customWidth="1"/>
    <col min="19" max="19" width="11.28515625" style="1" hidden="1" customWidth="1"/>
    <col min="20" max="20" width="6.7109375" style="1" hidden="1" customWidth="1"/>
    <col min="21" max="21" width="11.28515625" style="1" hidden="1" customWidth="1"/>
    <col min="22" max="22" width="7.7109375" style="1" hidden="1" customWidth="1"/>
    <col min="23" max="23" width="11.28515625" style="1" hidden="1" customWidth="1"/>
    <col min="24" max="24" width="8.28515625" style="21" bestFit="1" customWidth="1"/>
    <col min="25" max="25" width="1.140625" customWidth="1"/>
    <col min="26" max="26" width="12.7109375" customWidth="1"/>
  </cols>
  <sheetData>
    <row r="1" spans="3:24">
      <c r="C1" s="7"/>
      <c r="D1" s="7"/>
      <c r="E1" s="7"/>
      <c r="F1" s="7"/>
      <c r="G1" s="7"/>
      <c r="H1" s="7"/>
      <c r="I1" s="7"/>
      <c r="J1" s="7"/>
      <c r="K1" s="24"/>
      <c r="L1"/>
      <c r="M1"/>
      <c r="N1" s="7"/>
      <c r="O1" s="7"/>
      <c r="P1" s="7"/>
      <c r="Q1" s="7"/>
      <c r="R1" s="7"/>
      <c r="S1" s="7"/>
      <c r="T1" s="7"/>
      <c r="U1" s="7"/>
      <c r="V1" s="7"/>
      <c r="W1" s="7"/>
      <c r="X1" s="24"/>
    </row>
    <row r="2" spans="3:24" ht="5.25" customHeight="1">
      <c r="C2" s="7"/>
      <c r="D2" s="7"/>
      <c r="E2" s="15"/>
      <c r="F2" s="7"/>
      <c r="G2" s="7"/>
      <c r="H2" s="7"/>
      <c r="I2" s="7"/>
      <c r="J2" s="7"/>
      <c r="K2" s="24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84"/>
    </row>
    <row r="3" spans="3:24" ht="18" customHeight="1">
      <c r="C3" s="11"/>
      <c r="D3" s="12"/>
      <c r="E3" s="23"/>
      <c r="F3" s="13"/>
      <c r="G3" s="13"/>
      <c r="H3" s="13"/>
      <c r="I3" s="14"/>
      <c r="J3" s="14"/>
      <c r="K3" s="88"/>
      <c r="L3"/>
      <c r="M3"/>
      <c r="N3" s="83"/>
      <c r="O3" s="83"/>
      <c r="P3" s="83"/>
      <c r="Q3" s="83"/>
      <c r="R3" s="83"/>
      <c r="S3" s="83"/>
      <c r="T3" s="83"/>
      <c r="U3" s="83"/>
      <c r="V3" s="83"/>
      <c r="W3" s="83"/>
      <c r="X3" s="85"/>
    </row>
    <row r="4" spans="3:24" ht="15" customHeight="1">
      <c r="C4" s="313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5"/>
    </row>
    <row r="5" spans="3:24" ht="13.5" customHeight="1">
      <c r="C5" s="316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8"/>
    </row>
    <row r="6" spans="3:24" ht="15" customHeight="1">
      <c r="C6" s="319" t="str">
        <f>'Planilha orçamentária'!C4:J4</f>
        <v>CNPJ 10.716.738/0001-03</v>
      </c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1"/>
    </row>
    <row r="7" spans="3:24" ht="4.5" customHeight="1">
      <c r="C7" s="6"/>
      <c r="D7" s="15"/>
      <c r="E7" s="16"/>
      <c r="F7" s="15"/>
      <c r="G7" s="17"/>
      <c r="H7" s="17"/>
      <c r="I7" s="17"/>
      <c r="J7" s="17"/>
      <c r="K7" s="84"/>
      <c r="L7" s="15"/>
      <c r="M7" s="15"/>
      <c r="N7" s="86"/>
      <c r="O7" s="86"/>
      <c r="P7" s="86"/>
      <c r="Q7" s="86"/>
      <c r="R7" s="86"/>
      <c r="S7" s="86"/>
      <c r="T7" s="86"/>
      <c r="U7" s="86"/>
      <c r="V7" s="86"/>
      <c r="W7" s="86"/>
      <c r="X7" s="87"/>
    </row>
    <row r="8" spans="3:24">
      <c r="C8" s="7"/>
      <c r="D8" s="7"/>
      <c r="E8" s="10"/>
      <c r="F8" s="7"/>
      <c r="G8" s="8"/>
      <c r="H8" s="8"/>
      <c r="I8" s="8"/>
      <c r="J8" s="8"/>
      <c r="K8" s="21"/>
      <c r="L8"/>
      <c r="M8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spans="3:24" ht="18">
      <c r="C9" s="20" t="s">
        <v>28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3:24">
      <c r="C10" s="22" t="str">
        <f>'Planilha orçamentária'!C8</f>
        <v>Obra: Reforma da Câmara Municipal de Alta Floresta-MT</v>
      </c>
      <c r="D10" s="22"/>
      <c r="E10" s="22"/>
      <c r="F10" s="22"/>
      <c r="G10" s="22"/>
      <c r="H10" s="22"/>
      <c r="I10" s="22"/>
      <c r="J10" s="22"/>
      <c r="K10" s="22"/>
      <c r="L10" s="22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3:24">
      <c r="C11" s="22" t="str">
        <f>'Planilha orçamentária'!C9</f>
        <v>Proprietário: Câmara Municipal de Alta Floresta-MT</v>
      </c>
      <c r="D11" s="22"/>
      <c r="E11" s="22"/>
      <c r="F11" s="22"/>
      <c r="G11" s="22"/>
      <c r="H11" s="22"/>
      <c r="I11" s="22"/>
      <c r="J11" s="22"/>
      <c r="K11" s="22"/>
      <c r="L11" s="22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3:24">
      <c r="C12" s="22" t="str">
        <f>'Planilha orçamentária'!C10</f>
        <v>Endereço: Av. Ariosto da Riva, Lote AC18/2, Canteiro Central.</v>
      </c>
      <c r="D12" s="7"/>
      <c r="E12" s="10"/>
      <c r="F12" s="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3:24">
      <c r="C13" s="22" t="str">
        <f>'Planilha orçamentária'!C11</f>
        <v>Área do terreno: 3.044,25m²</v>
      </c>
      <c r="D13" s="7"/>
      <c r="E13" s="10"/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3:24">
      <c r="C14" s="22" t="str">
        <f>'Planilha orçamentária'!C12</f>
        <v>Área construída: 1.363,08m²</v>
      </c>
      <c r="D14" s="7"/>
      <c r="E14" s="10"/>
      <c r="F14" s="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24">
      <c r="C15" s="22" t="str">
        <f>'Planilha orçamentária'!C13</f>
        <v>LDI: 28,35%</v>
      </c>
      <c r="D15" s="7"/>
      <c r="E15" s="10"/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24" ht="13.5" thickBot="1">
      <c r="C16" s="64" t="str">
        <f>'Planilha orçamentária'!C14</f>
        <v>BOLETIM SINAPI COMPOSIÇÕES MT  AGOSTO-2017 NÃO DESONERADA.</v>
      </c>
      <c r="D16" s="64"/>
      <c r="E16" s="19"/>
      <c r="F16" s="19"/>
      <c r="G16" s="19"/>
      <c r="H16" s="19"/>
      <c r="I16" s="19"/>
      <c r="J16" s="1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4">
      <c r="B17" s="94"/>
      <c r="C17" s="329" t="s">
        <v>7</v>
      </c>
      <c r="D17" s="330"/>
      <c r="E17" s="327" t="s">
        <v>6</v>
      </c>
      <c r="F17" s="325" t="s">
        <v>17</v>
      </c>
      <c r="G17" s="36" t="s">
        <v>8</v>
      </c>
      <c r="H17" s="322" t="s">
        <v>125</v>
      </c>
      <c r="I17" s="323"/>
      <c r="J17" s="322" t="s">
        <v>18</v>
      </c>
      <c r="K17" s="323"/>
      <c r="L17" s="324" t="s">
        <v>126</v>
      </c>
      <c r="M17" s="323"/>
      <c r="N17" s="322" t="s">
        <v>19</v>
      </c>
      <c r="O17" s="323"/>
      <c r="P17" s="322" t="s">
        <v>24</v>
      </c>
      <c r="Q17" s="323"/>
      <c r="R17" s="322" t="s">
        <v>25</v>
      </c>
      <c r="S17" s="323"/>
      <c r="T17" s="322" t="s">
        <v>26</v>
      </c>
      <c r="U17" s="323"/>
      <c r="V17" s="322" t="s">
        <v>27</v>
      </c>
      <c r="W17" s="323"/>
      <c r="X17" s="61" t="s">
        <v>10</v>
      </c>
    </row>
    <row r="18" spans="2:24" ht="13.5" thickBot="1">
      <c r="C18" s="331"/>
      <c r="D18" s="332"/>
      <c r="E18" s="328"/>
      <c r="F18" s="326"/>
      <c r="G18" s="41"/>
      <c r="H18" s="51" t="s">
        <v>20</v>
      </c>
      <c r="I18" s="45" t="s">
        <v>21</v>
      </c>
      <c r="J18" s="51" t="s">
        <v>20</v>
      </c>
      <c r="K18" s="45" t="s">
        <v>21</v>
      </c>
      <c r="L18" s="55" t="s">
        <v>20</v>
      </c>
      <c r="M18" s="45" t="s">
        <v>21</v>
      </c>
      <c r="N18" s="51" t="s">
        <v>20</v>
      </c>
      <c r="O18" s="45" t="s">
        <v>21</v>
      </c>
      <c r="P18" s="51" t="s">
        <v>20</v>
      </c>
      <c r="Q18" s="45" t="s">
        <v>21</v>
      </c>
      <c r="R18" s="51" t="s">
        <v>20</v>
      </c>
      <c r="S18" s="45" t="s">
        <v>21</v>
      </c>
      <c r="T18" s="51" t="s">
        <v>20</v>
      </c>
      <c r="U18" s="45" t="s">
        <v>21</v>
      </c>
      <c r="V18" s="51" t="s">
        <v>20</v>
      </c>
      <c r="W18" s="45" t="s">
        <v>21</v>
      </c>
      <c r="X18" s="42" t="s">
        <v>20</v>
      </c>
    </row>
    <row r="19" spans="2:24">
      <c r="C19" s="222" t="str">
        <f>'Planilha orçamentária'!C16</f>
        <v>1.</v>
      </c>
      <c r="D19" s="207"/>
      <c r="E19" s="223" t="str">
        <f>'Planilha orçamentária'!D16</f>
        <v>REFORMA EM GERAL</v>
      </c>
      <c r="F19" s="208"/>
      <c r="G19" s="209"/>
      <c r="H19" s="210"/>
      <c r="I19" s="211"/>
      <c r="J19" s="210"/>
      <c r="K19" s="211"/>
      <c r="L19" s="212"/>
      <c r="M19" s="211"/>
      <c r="N19" s="210"/>
      <c r="O19" s="211"/>
      <c r="P19" s="210"/>
      <c r="Q19" s="211"/>
      <c r="R19" s="210"/>
      <c r="S19" s="211"/>
      <c r="T19" s="210"/>
      <c r="U19" s="211"/>
      <c r="V19" s="210"/>
      <c r="W19" s="211"/>
      <c r="X19" s="213"/>
    </row>
    <row r="20" spans="2:24">
      <c r="B20" s="7"/>
      <c r="C20" s="68" t="str">
        <f>'Planilha orçamentária'!C18</f>
        <v>1.1</v>
      </c>
      <c r="D20" s="74"/>
      <c r="E20" s="66" t="str">
        <f>'Planilha orçamentária'!D18</f>
        <v>Serviços Preliminares</v>
      </c>
      <c r="F20" s="46">
        <f>'Planilha orçamentária'!J21</f>
        <v>1572.3293420999998</v>
      </c>
      <c r="G20" s="30"/>
      <c r="H20" s="52">
        <v>100</v>
      </c>
      <c r="I20" s="59">
        <f>F20*H20/100</f>
        <v>1572.3293420999998</v>
      </c>
      <c r="J20" s="52"/>
      <c r="K20" s="59">
        <f>F20*J20/100</f>
        <v>0</v>
      </c>
      <c r="L20" s="56"/>
      <c r="M20" s="59">
        <f>F20*L20/100</f>
        <v>0</v>
      </c>
      <c r="N20" s="52"/>
      <c r="O20" s="59">
        <f>F20*N20/100</f>
        <v>0</v>
      </c>
      <c r="P20" s="52"/>
      <c r="Q20" s="59">
        <f>F20*P20/100</f>
        <v>0</v>
      </c>
      <c r="R20" s="52"/>
      <c r="S20" s="59">
        <f>F20*R20/100</f>
        <v>0</v>
      </c>
      <c r="T20" s="52"/>
      <c r="U20" s="59">
        <f>F20*T20/100</f>
        <v>0</v>
      </c>
      <c r="V20" s="52"/>
      <c r="W20" s="59">
        <f>F20*V20/100</f>
        <v>0</v>
      </c>
      <c r="X20" s="37">
        <f>H20+J20+L20+N20</f>
        <v>100</v>
      </c>
    </row>
    <row r="21" spans="2:24">
      <c r="B21" s="7"/>
      <c r="C21" s="68" t="str">
        <f>'Planilha orçamentária'!C22</f>
        <v>1.2</v>
      </c>
      <c r="D21" s="66"/>
      <c r="E21" s="95" t="str">
        <f>'Planilha orçamentária'!D22</f>
        <v>Demolições e Remoções</v>
      </c>
      <c r="F21" s="46">
        <f>'Planilha orçamentária'!J25</f>
        <v>62.890986599999998</v>
      </c>
      <c r="G21" s="30"/>
      <c r="H21" s="52">
        <v>100</v>
      </c>
      <c r="I21" s="59">
        <f t="shared" ref="I21:I43" si="0">F21*H21/100</f>
        <v>62.890986599999998</v>
      </c>
      <c r="J21" s="52"/>
      <c r="K21" s="59">
        <f t="shared" ref="K21:K25" si="1">F21*J21/100</f>
        <v>0</v>
      </c>
      <c r="L21" s="56"/>
      <c r="M21" s="59">
        <f t="shared" ref="M21:M25" si="2">F21*L21/100</f>
        <v>0</v>
      </c>
      <c r="N21" s="52"/>
      <c r="O21" s="59">
        <f t="shared" ref="O21:O25" si="3">F21*N21/100</f>
        <v>0</v>
      </c>
      <c r="P21" s="52"/>
      <c r="Q21" s="59">
        <f t="shared" ref="Q21:Q25" si="4">F21*P21/100</f>
        <v>0</v>
      </c>
      <c r="R21" s="52"/>
      <c r="S21" s="59">
        <f t="shared" ref="S21:S25" si="5">F21*R21/100</f>
        <v>0</v>
      </c>
      <c r="T21" s="52"/>
      <c r="U21" s="59">
        <f t="shared" ref="U21:U25" si="6">F21*T21/100</f>
        <v>0</v>
      </c>
      <c r="V21" s="52"/>
      <c r="W21" s="59">
        <f t="shared" ref="W21:W25" si="7">F21*V21/100</f>
        <v>0</v>
      </c>
      <c r="X21" s="37">
        <f t="shared" ref="X21:X45" si="8">H21+J21+L21+N21</f>
        <v>100</v>
      </c>
    </row>
    <row r="22" spans="2:24">
      <c r="C22" s="218" t="str">
        <f>'Planilha orçamentária'!C26</f>
        <v>1.3</v>
      </c>
      <c r="D22" s="75"/>
      <c r="E22" s="67" t="str">
        <f>'Planilha orçamentária'!D26</f>
        <v>Esquadrias</v>
      </c>
      <c r="F22" s="47">
        <f>'Planilha orçamentária'!J34</f>
        <v>4315.0150787999992</v>
      </c>
      <c r="G22" s="31"/>
      <c r="H22" s="53">
        <v>100</v>
      </c>
      <c r="I22" s="59">
        <f t="shared" si="0"/>
        <v>4315.0150787999992</v>
      </c>
      <c r="J22" s="53"/>
      <c r="K22" s="59">
        <f t="shared" si="1"/>
        <v>0</v>
      </c>
      <c r="L22" s="35"/>
      <c r="M22" s="59">
        <f t="shared" si="2"/>
        <v>0</v>
      </c>
      <c r="N22" s="53"/>
      <c r="O22" s="59">
        <f t="shared" si="3"/>
        <v>0</v>
      </c>
      <c r="P22" s="53"/>
      <c r="Q22" s="59">
        <f t="shared" si="4"/>
        <v>0</v>
      </c>
      <c r="R22" s="53"/>
      <c r="S22" s="59">
        <f t="shared" si="5"/>
        <v>0</v>
      </c>
      <c r="T22" s="53"/>
      <c r="U22" s="59">
        <f t="shared" si="6"/>
        <v>0</v>
      </c>
      <c r="V22" s="53"/>
      <c r="W22" s="59">
        <f t="shared" si="7"/>
        <v>0</v>
      </c>
      <c r="X22" s="37">
        <f t="shared" si="8"/>
        <v>100</v>
      </c>
    </row>
    <row r="23" spans="2:24">
      <c r="C23" s="218" t="str">
        <f>'Planilha orçamentária'!C35</f>
        <v>1.4</v>
      </c>
      <c r="D23" s="75"/>
      <c r="E23" s="67" t="str">
        <f>'Planilha orçamentária'!D35</f>
        <v>Pintura</v>
      </c>
      <c r="F23" s="47">
        <f>'Planilha orçamentária'!J39</f>
        <v>11073.575939999999</v>
      </c>
      <c r="G23" s="31"/>
      <c r="H23" s="53">
        <v>100</v>
      </c>
      <c r="I23" s="59">
        <f t="shared" si="0"/>
        <v>11073.575939999999</v>
      </c>
      <c r="J23" s="53"/>
      <c r="K23" s="59">
        <f t="shared" si="1"/>
        <v>0</v>
      </c>
      <c r="L23" s="35"/>
      <c r="M23" s="59">
        <f t="shared" si="2"/>
        <v>0</v>
      </c>
      <c r="N23" s="53"/>
      <c r="O23" s="59">
        <f t="shared" si="3"/>
        <v>0</v>
      </c>
      <c r="P23" s="53"/>
      <c r="Q23" s="59">
        <f t="shared" si="4"/>
        <v>0</v>
      </c>
      <c r="R23" s="53"/>
      <c r="S23" s="59">
        <f t="shared" si="5"/>
        <v>0</v>
      </c>
      <c r="T23" s="53"/>
      <c r="U23" s="59">
        <f t="shared" si="6"/>
        <v>0</v>
      </c>
      <c r="V23" s="53"/>
      <c r="W23" s="59">
        <f t="shared" si="7"/>
        <v>0</v>
      </c>
      <c r="X23" s="37">
        <f t="shared" si="8"/>
        <v>100</v>
      </c>
    </row>
    <row r="24" spans="2:24">
      <c r="C24" s="218" t="str">
        <f>'Planilha orçamentária'!C40</f>
        <v>1.5</v>
      </c>
      <c r="D24" s="75"/>
      <c r="E24" s="79" t="str">
        <f>'Planilha orçamentária'!D40</f>
        <v>Cobertura e forro</v>
      </c>
      <c r="F24" s="47">
        <f>'Planilha orçamentária'!J45</f>
        <v>1159.0309189499999</v>
      </c>
      <c r="G24" s="31"/>
      <c r="H24" s="53">
        <v>100</v>
      </c>
      <c r="I24" s="59">
        <f t="shared" si="0"/>
        <v>1159.0309189499999</v>
      </c>
      <c r="J24" s="53"/>
      <c r="K24" s="59">
        <f t="shared" si="1"/>
        <v>0</v>
      </c>
      <c r="L24" s="35"/>
      <c r="M24" s="59"/>
      <c r="N24" s="35"/>
      <c r="O24" s="59"/>
      <c r="P24" s="35"/>
      <c r="Q24" s="59"/>
      <c r="R24" s="35"/>
      <c r="S24" s="59"/>
      <c r="T24" s="53"/>
      <c r="U24" s="59"/>
      <c r="V24" s="53"/>
      <c r="W24" s="59"/>
      <c r="X24" s="37">
        <f t="shared" si="8"/>
        <v>100</v>
      </c>
    </row>
    <row r="25" spans="2:24">
      <c r="C25" s="218" t="str">
        <f>'Planilha orçamentária'!C46</f>
        <v>1.6</v>
      </c>
      <c r="D25" s="75"/>
      <c r="E25" s="79" t="str">
        <f>'Planilha orçamentária'!D46</f>
        <v>Limpeza</v>
      </c>
      <c r="F25" s="47">
        <f>'Planilha orçamentária'!J51</f>
        <v>394.28349900000001</v>
      </c>
      <c r="G25" s="31"/>
      <c r="H25" s="53">
        <v>100</v>
      </c>
      <c r="I25" s="59">
        <f t="shared" si="0"/>
        <v>394.28349900000001</v>
      </c>
      <c r="J25" s="53"/>
      <c r="K25" s="59">
        <f t="shared" si="1"/>
        <v>0</v>
      </c>
      <c r="L25" s="35"/>
      <c r="M25" s="59">
        <f t="shared" si="2"/>
        <v>0</v>
      </c>
      <c r="N25" s="35"/>
      <c r="O25" s="59">
        <f t="shared" si="3"/>
        <v>0</v>
      </c>
      <c r="P25" s="35"/>
      <c r="Q25" s="59">
        <f t="shared" si="4"/>
        <v>0</v>
      </c>
      <c r="R25" s="35"/>
      <c r="S25" s="59">
        <f t="shared" si="5"/>
        <v>0</v>
      </c>
      <c r="T25" s="53"/>
      <c r="U25" s="59">
        <f t="shared" si="6"/>
        <v>0</v>
      </c>
      <c r="V25" s="53"/>
      <c r="W25" s="59">
        <f t="shared" si="7"/>
        <v>0</v>
      </c>
      <c r="X25" s="37">
        <f t="shared" si="8"/>
        <v>100</v>
      </c>
    </row>
    <row r="26" spans="2:24">
      <c r="C26" s="224" t="str">
        <f>'Planilha orçamentária'!C55</f>
        <v>2.</v>
      </c>
      <c r="D26" s="225"/>
      <c r="E26" s="226" t="str">
        <f>'Planilha orçamentária'!D55</f>
        <v>CONSTRUÇÃO DO BANHEIRO PARA PNE</v>
      </c>
      <c r="F26" s="215"/>
      <c r="G26" s="216"/>
      <c r="H26" s="217"/>
      <c r="I26" s="59"/>
      <c r="J26" s="217"/>
      <c r="K26" s="59"/>
      <c r="L26" s="35"/>
      <c r="M26" s="59"/>
      <c r="N26" s="35"/>
      <c r="O26" s="59"/>
      <c r="P26" s="35"/>
      <c r="Q26" s="59"/>
      <c r="R26" s="35"/>
      <c r="S26" s="59"/>
      <c r="T26" s="53"/>
      <c r="U26" s="59"/>
      <c r="V26" s="53"/>
      <c r="W26" s="59"/>
      <c r="X26" s="37"/>
    </row>
    <row r="27" spans="2:24">
      <c r="C27" s="219" t="str">
        <f>'Planilha orçamentária'!C57</f>
        <v>2.1</v>
      </c>
      <c r="D27" s="67"/>
      <c r="E27" s="79" t="str">
        <f>'Planilha orçamentária'!D57</f>
        <v>Demolições e Remoções</v>
      </c>
      <c r="F27" s="215">
        <f>'Planilha orçamentária'!J62</f>
        <v>72.461275999999998</v>
      </c>
      <c r="G27" s="216"/>
      <c r="H27" s="217"/>
      <c r="I27" s="59">
        <f t="shared" si="0"/>
        <v>0</v>
      </c>
      <c r="J27" s="217">
        <v>100</v>
      </c>
      <c r="K27" s="59">
        <f t="shared" ref="K27:K43" si="9">F27*J27/100</f>
        <v>72.461275999999998</v>
      </c>
      <c r="L27" s="35"/>
      <c r="M27" s="59">
        <f t="shared" ref="M27:M43" si="10">F27*L27/100</f>
        <v>0</v>
      </c>
      <c r="N27" s="35"/>
      <c r="O27" s="59">
        <f t="shared" ref="O27:O43" si="11">F27*N27/100</f>
        <v>0</v>
      </c>
      <c r="P27" s="35"/>
      <c r="Q27" s="59">
        <f t="shared" ref="Q27:Q43" si="12">F27*P27/100</f>
        <v>0</v>
      </c>
      <c r="R27" s="35"/>
      <c r="S27" s="59">
        <f t="shared" ref="S27:S43" si="13">F27*R27/100</f>
        <v>0</v>
      </c>
      <c r="T27" s="53"/>
      <c r="U27" s="59">
        <f t="shared" ref="U27:U43" si="14">F27*T27/100</f>
        <v>0</v>
      </c>
      <c r="V27" s="53"/>
      <c r="W27" s="59">
        <f t="shared" ref="W27:W43" si="15">F27*V27/100</f>
        <v>0</v>
      </c>
      <c r="X27" s="37">
        <f t="shared" si="8"/>
        <v>100</v>
      </c>
    </row>
    <row r="28" spans="2:24">
      <c r="C28" s="219" t="str">
        <f>'Planilha orçamentária'!C63</f>
        <v>2.2</v>
      </c>
      <c r="D28" s="214"/>
      <c r="E28" s="79" t="str">
        <f>'Planilha orçamentária'!D63</f>
        <v>Esquadrias</v>
      </c>
      <c r="F28" s="215">
        <f>'Planilha orçamentária'!J68</f>
        <v>1118.6806309999999</v>
      </c>
      <c r="G28" s="216"/>
      <c r="H28" s="217"/>
      <c r="I28" s="59">
        <f t="shared" si="0"/>
        <v>0</v>
      </c>
      <c r="J28" s="217">
        <v>100</v>
      </c>
      <c r="K28" s="59">
        <f t="shared" si="9"/>
        <v>1118.6806309999999</v>
      </c>
      <c r="L28" s="35"/>
      <c r="M28" s="59">
        <f t="shared" si="10"/>
        <v>0</v>
      </c>
      <c r="N28" s="35"/>
      <c r="O28" s="59">
        <f t="shared" si="11"/>
        <v>0</v>
      </c>
      <c r="P28" s="35"/>
      <c r="Q28" s="59">
        <f t="shared" si="12"/>
        <v>0</v>
      </c>
      <c r="R28" s="35"/>
      <c r="S28" s="59">
        <f t="shared" si="13"/>
        <v>0</v>
      </c>
      <c r="T28" s="53"/>
      <c r="U28" s="59">
        <f t="shared" si="14"/>
        <v>0</v>
      </c>
      <c r="V28" s="53"/>
      <c r="W28" s="59">
        <f t="shared" si="15"/>
        <v>0</v>
      </c>
      <c r="X28" s="37">
        <f t="shared" si="8"/>
        <v>100</v>
      </c>
    </row>
    <row r="29" spans="2:24">
      <c r="C29" s="219" t="str">
        <f>'Planilha orçamentária'!C69</f>
        <v>2.3</v>
      </c>
      <c r="D29" s="67"/>
      <c r="E29" s="79" t="str">
        <f>'Planilha orçamentária'!D69</f>
        <v>Pintura</v>
      </c>
      <c r="F29" s="215">
        <f>'Planilha orçamentária'!J74</f>
        <v>673.37980389999996</v>
      </c>
      <c r="G29" s="216"/>
      <c r="H29" s="217"/>
      <c r="I29" s="59">
        <f t="shared" si="0"/>
        <v>0</v>
      </c>
      <c r="J29" s="217">
        <v>100</v>
      </c>
      <c r="K29" s="59">
        <f t="shared" si="9"/>
        <v>673.37980389999996</v>
      </c>
      <c r="L29" s="35"/>
      <c r="M29" s="59">
        <f t="shared" si="10"/>
        <v>0</v>
      </c>
      <c r="N29" s="35"/>
      <c r="O29" s="59">
        <f t="shared" si="11"/>
        <v>0</v>
      </c>
      <c r="P29" s="35"/>
      <c r="Q29" s="59">
        <f t="shared" si="12"/>
        <v>0</v>
      </c>
      <c r="R29" s="35"/>
      <c r="S29" s="59">
        <f t="shared" si="13"/>
        <v>0</v>
      </c>
      <c r="T29" s="53"/>
      <c r="U29" s="59">
        <f t="shared" si="14"/>
        <v>0</v>
      </c>
      <c r="V29" s="53"/>
      <c r="W29" s="59">
        <f t="shared" si="15"/>
        <v>0</v>
      </c>
      <c r="X29" s="37">
        <f t="shared" si="8"/>
        <v>100</v>
      </c>
    </row>
    <row r="30" spans="2:24">
      <c r="C30" s="219" t="str">
        <f>'Planilha orçamentária'!C75</f>
        <v>2.4</v>
      </c>
      <c r="D30" s="214"/>
      <c r="E30" s="79" t="str">
        <f>'Planilha orçamentária'!D75</f>
        <v>Revestimento</v>
      </c>
      <c r="F30" s="215">
        <f>'Planilha orçamentária'!J81</f>
        <v>2127.5397396499993</v>
      </c>
      <c r="G30" s="216"/>
      <c r="H30" s="217"/>
      <c r="I30" s="59">
        <f t="shared" si="0"/>
        <v>0</v>
      </c>
      <c r="J30" s="217">
        <v>100</v>
      </c>
      <c r="K30" s="59">
        <f t="shared" si="9"/>
        <v>2127.5397396499993</v>
      </c>
      <c r="L30" s="35"/>
      <c r="M30" s="59">
        <f t="shared" si="10"/>
        <v>0</v>
      </c>
      <c r="N30" s="35"/>
      <c r="O30" s="59">
        <f t="shared" si="11"/>
        <v>0</v>
      </c>
      <c r="P30" s="35"/>
      <c r="Q30" s="59">
        <f t="shared" si="12"/>
        <v>0</v>
      </c>
      <c r="R30" s="35"/>
      <c r="S30" s="59">
        <f t="shared" si="13"/>
        <v>0</v>
      </c>
      <c r="T30" s="53"/>
      <c r="U30" s="59">
        <f t="shared" si="14"/>
        <v>0</v>
      </c>
      <c r="V30" s="53"/>
      <c r="W30" s="59">
        <f t="shared" si="15"/>
        <v>0</v>
      </c>
      <c r="X30" s="37">
        <f t="shared" si="8"/>
        <v>100</v>
      </c>
    </row>
    <row r="31" spans="2:24">
      <c r="C31" s="219" t="str">
        <f>'Planilha orçamentária'!C82</f>
        <v>2.5</v>
      </c>
      <c r="D31" s="75"/>
      <c r="E31" s="79" t="str">
        <f>'Planilha orçamentária'!D82</f>
        <v>Paredes, divisórias e equipamentos</v>
      </c>
      <c r="F31" s="215">
        <f>'Planilha orçamentária'!J86</f>
        <v>970.62582559999998</v>
      </c>
      <c r="G31" s="216"/>
      <c r="H31" s="217"/>
      <c r="I31" s="59">
        <f t="shared" si="0"/>
        <v>0</v>
      </c>
      <c r="J31" s="217">
        <v>100</v>
      </c>
      <c r="K31" s="59">
        <f t="shared" si="9"/>
        <v>970.62582559999998</v>
      </c>
      <c r="L31" s="35"/>
      <c r="M31" s="59">
        <f t="shared" si="10"/>
        <v>0</v>
      </c>
      <c r="N31" s="35"/>
      <c r="O31" s="59">
        <f t="shared" si="11"/>
        <v>0</v>
      </c>
      <c r="P31" s="35"/>
      <c r="Q31" s="59">
        <f t="shared" si="12"/>
        <v>0</v>
      </c>
      <c r="R31" s="35"/>
      <c r="S31" s="59">
        <f t="shared" si="13"/>
        <v>0</v>
      </c>
      <c r="T31" s="53"/>
      <c r="U31" s="59">
        <f t="shared" si="14"/>
        <v>0</v>
      </c>
      <c r="V31" s="53"/>
      <c r="W31" s="59">
        <f t="shared" si="15"/>
        <v>0</v>
      </c>
      <c r="X31" s="37">
        <f t="shared" si="8"/>
        <v>100</v>
      </c>
    </row>
    <row r="32" spans="2:24">
      <c r="C32" s="219" t="str">
        <f>'Planilha orçamentária'!C87</f>
        <v>2.6</v>
      </c>
      <c r="D32" s="220"/>
      <c r="E32" s="221" t="str">
        <f>'Planilha orçamentária'!D87</f>
        <v>Piso</v>
      </c>
      <c r="F32" s="215">
        <f>'Planilha orçamentária'!J91</f>
        <v>417.68170399999997</v>
      </c>
      <c r="G32" s="216"/>
      <c r="H32" s="217"/>
      <c r="I32" s="59">
        <f t="shared" si="0"/>
        <v>0</v>
      </c>
      <c r="J32" s="217">
        <v>100</v>
      </c>
      <c r="K32" s="59">
        <f t="shared" si="9"/>
        <v>417.68170399999997</v>
      </c>
      <c r="L32" s="35"/>
      <c r="M32" s="59">
        <f t="shared" si="10"/>
        <v>0</v>
      </c>
      <c r="N32" s="35"/>
      <c r="O32" s="59">
        <f t="shared" si="11"/>
        <v>0</v>
      </c>
      <c r="P32" s="35"/>
      <c r="Q32" s="59">
        <f t="shared" si="12"/>
        <v>0</v>
      </c>
      <c r="R32" s="35"/>
      <c r="S32" s="59">
        <f t="shared" si="13"/>
        <v>0</v>
      </c>
      <c r="T32" s="53"/>
      <c r="U32" s="59">
        <f t="shared" si="14"/>
        <v>0</v>
      </c>
      <c r="V32" s="53"/>
      <c r="W32" s="59">
        <f t="shared" si="15"/>
        <v>0</v>
      </c>
      <c r="X32" s="37">
        <f t="shared" si="8"/>
        <v>100</v>
      </c>
    </row>
    <row r="33" spans="3:26">
      <c r="C33" s="219" t="str">
        <f>'Planilha orçamentária'!C92</f>
        <v>2.7</v>
      </c>
      <c r="D33" s="214"/>
      <c r="E33" s="79" t="str">
        <f>'Planilha orçamentária'!D92</f>
        <v>Instalação hidráulica</v>
      </c>
      <c r="F33" s="215">
        <f>'Planilha orçamentária'!J104</f>
        <v>1615.7981499999999</v>
      </c>
      <c r="G33" s="216"/>
      <c r="H33" s="217"/>
      <c r="I33" s="59">
        <f t="shared" si="0"/>
        <v>0</v>
      </c>
      <c r="J33" s="217">
        <v>100</v>
      </c>
      <c r="K33" s="59">
        <f t="shared" si="9"/>
        <v>1615.7981499999996</v>
      </c>
      <c r="L33" s="35"/>
      <c r="M33" s="59">
        <f t="shared" si="10"/>
        <v>0</v>
      </c>
      <c r="N33" s="35"/>
      <c r="O33" s="59">
        <f t="shared" si="11"/>
        <v>0</v>
      </c>
      <c r="P33" s="35"/>
      <c r="Q33" s="59">
        <f t="shared" si="12"/>
        <v>0</v>
      </c>
      <c r="R33" s="35"/>
      <c r="S33" s="59">
        <f t="shared" si="13"/>
        <v>0</v>
      </c>
      <c r="T33" s="53"/>
      <c r="U33" s="59">
        <f t="shared" si="14"/>
        <v>0</v>
      </c>
      <c r="V33" s="53"/>
      <c r="W33" s="59">
        <f t="shared" si="15"/>
        <v>0</v>
      </c>
      <c r="X33" s="37">
        <f t="shared" si="8"/>
        <v>100</v>
      </c>
    </row>
    <row r="34" spans="3:26">
      <c r="C34" s="219" t="str">
        <f>'Planilha orçamentária'!C105</f>
        <v>2.8</v>
      </c>
      <c r="D34" s="75"/>
      <c r="E34" s="79" t="str">
        <f>'Planilha orçamentária'!D105</f>
        <v>Instalação Sanitária</v>
      </c>
      <c r="F34" s="215">
        <f>'Planilha orçamentária'!J114</f>
        <v>670.15385499999991</v>
      </c>
      <c r="G34" s="216"/>
      <c r="H34" s="217"/>
      <c r="I34" s="59">
        <f t="shared" si="0"/>
        <v>0</v>
      </c>
      <c r="J34" s="217">
        <v>100</v>
      </c>
      <c r="K34" s="59">
        <f t="shared" si="9"/>
        <v>670.15385499999991</v>
      </c>
      <c r="L34" s="35"/>
      <c r="M34" s="59">
        <f t="shared" si="10"/>
        <v>0</v>
      </c>
      <c r="N34" s="35"/>
      <c r="O34" s="59">
        <f t="shared" si="11"/>
        <v>0</v>
      </c>
      <c r="P34" s="35"/>
      <c r="Q34" s="59">
        <f t="shared" si="12"/>
        <v>0</v>
      </c>
      <c r="R34" s="35"/>
      <c r="S34" s="59">
        <f t="shared" si="13"/>
        <v>0</v>
      </c>
      <c r="T34" s="53"/>
      <c r="U34" s="59">
        <f t="shared" si="14"/>
        <v>0</v>
      </c>
      <c r="V34" s="53"/>
      <c r="W34" s="59">
        <f t="shared" si="15"/>
        <v>0</v>
      </c>
      <c r="X34" s="37">
        <f t="shared" si="8"/>
        <v>100</v>
      </c>
    </row>
    <row r="35" spans="3:26">
      <c r="C35" s="219" t="str">
        <f>'Planilha orçamentária'!C115</f>
        <v>2.9</v>
      </c>
      <c r="D35" s="75"/>
      <c r="E35" s="79" t="str">
        <f>'Planilha orçamentária'!D115</f>
        <v>Instalação Elétrica</v>
      </c>
      <c r="F35" s="215">
        <f>'Planilha orçamentária'!J120</f>
        <v>605.61947499999997</v>
      </c>
      <c r="G35" s="216"/>
      <c r="H35" s="217"/>
      <c r="I35" s="59">
        <f t="shared" si="0"/>
        <v>0</v>
      </c>
      <c r="J35" s="217">
        <v>100</v>
      </c>
      <c r="K35" s="59">
        <f t="shared" si="9"/>
        <v>605.61947499999997</v>
      </c>
      <c r="L35" s="35"/>
      <c r="M35" s="59">
        <f t="shared" si="10"/>
        <v>0</v>
      </c>
      <c r="N35" s="35"/>
      <c r="O35" s="59">
        <f t="shared" si="11"/>
        <v>0</v>
      </c>
      <c r="P35" s="35"/>
      <c r="Q35" s="59">
        <f t="shared" si="12"/>
        <v>0</v>
      </c>
      <c r="R35" s="35"/>
      <c r="S35" s="59">
        <f t="shared" si="13"/>
        <v>0</v>
      </c>
      <c r="T35" s="53"/>
      <c r="U35" s="59">
        <f t="shared" si="14"/>
        <v>0</v>
      </c>
      <c r="V35" s="53"/>
      <c r="W35" s="59">
        <f t="shared" si="15"/>
        <v>0</v>
      </c>
      <c r="X35" s="37">
        <f t="shared" si="8"/>
        <v>100</v>
      </c>
    </row>
    <row r="36" spans="3:26">
      <c r="C36" s="219" t="str">
        <f>'Planilha orçamentária'!C121</f>
        <v>2.10</v>
      </c>
      <c r="D36" s="75"/>
      <c r="E36" s="79" t="str">
        <f>'Planilha orçamentária'!D121</f>
        <v>Limpeza</v>
      </c>
      <c r="F36" s="215">
        <f>'Planilha orçamentária'!J126</f>
        <v>82.695904999999996</v>
      </c>
      <c r="G36" s="216"/>
      <c r="H36" s="217"/>
      <c r="I36" s="59">
        <f t="shared" si="0"/>
        <v>0</v>
      </c>
      <c r="J36" s="217">
        <v>100</v>
      </c>
      <c r="K36" s="59">
        <f t="shared" si="9"/>
        <v>82.695904999999996</v>
      </c>
      <c r="L36" s="35"/>
      <c r="M36" s="59">
        <f t="shared" si="10"/>
        <v>0</v>
      </c>
      <c r="N36" s="35"/>
      <c r="O36" s="59">
        <f t="shared" si="11"/>
        <v>0</v>
      </c>
      <c r="P36" s="35"/>
      <c r="Q36" s="59">
        <f t="shared" si="12"/>
        <v>0</v>
      </c>
      <c r="R36" s="35"/>
      <c r="S36" s="59">
        <f t="shared" si="13"/>
        <v>0</v>
      </c>
      <c r="T36" s="53"/>
      <c r="U36" s="59">
        <f t="shared" si="14"/>
        <v>0</v>
      </c>
      <c r="V36" s="53"/>
      <c r="W36" s="59">
        <f t="shared" si="15"/>
        <v>0</v>
      </c>
      <c r="X36" s="37">
        <f t="shared" si="8"/>
        <v>100</v>
      </c>
    </row>
    <row r="37" spans="3:26" ht="25.5">
      <c r="C37" s="224" t="str">
        <f>'Planilha orçamentária'!C128</f>
        <v>3.</v>
      </c>
      <c r="D37" s="227"/>
      <c r="E37" s="228" t="str">
        <f>'Planilha orçamentária'!D128</f>
        <v>REFORMA DO ESTACIONAMENTO EXTERNO E PASSEIO PÚBLICO</v>
      </c>
      <c r="F37" s="215"/>
      <c r="G37" s="216"/>
      <c r="H37" s="217"/>
      <c r="I37" s="59"/>
      <c r="J37" s="217"/>
      <c r="K37" s="59"/>
      <c r="L37" s="35"/>
      <c r="M37" s="59">
        <f t="shared" si="10"/>
        <v>0</v>
      </c>
      <c r="N37" s="35"/>
      <c r="O37" s="59">
        <f t="shared" si="11"/>
        <v>0</v>
      </c>
      <c r="P37" s="35"/>
      <c r="Q37" s="59">
        <f t="shared" si="12"/>
        <v>0</v>
      </c>
      <c r="R37" s="35"/>
      <c r="S37" s="59">
        <f t="shared" si="13"/>
        <v>0</v>
      </c>
      <c r="T37" s="53"/>
      <c r="U37" s="59">
        <f t="shared" si="14"/>
        <v>0</v>
      </c>
      <c r="V37" s="53"/>
      <c r="W37" s="59">
        <f t="shared" si="15"/>
        <v>0</v>
      </c>
      <c r="X37" s="37"/>
    </row>
    <row r="38" spans="3:26">
      <c r="C38" s="219" t="str">
        <f>'Planilha orçamentária'!C130</f>
        <v>3.1</v>
      </c>
      <c r="D38" s="75"/>
      <c r="E38" s="79" t="str">
        <f>'Planilha orçamentária'!D130</f>
        <v>Demolições e Remoções</v>
      </c>
      <c r="F38" s="215">
        <f>'Planilha orçamentária'!J137</f>
        <v>37935.276682900003</v>
      </c>
      <c r="G38" s="216"/>
      <c r="H38" s="217">
        <v>50</v>
      </c>
      <c r="I38" s="59">
        <f t="shared" si="0"/>
        <v>18967.638341450001</v>
      </c>
      <c r="J38" s="217">
        <v>50</v>
      </c>
      <c r="K38" s="59">
        <f t="shared" si="9"/>
        <v>18967.638341450001</v>
      </c>
      <c r="L38" s="35"/>
      <c r="M38" s="59">
        <f t="shared" si="10"/>
        <v>0</v>
      </c>
      <c r="N38" s="35"/>
      <c r="O38" s="59">
        <f t="shared" si="11"/>
        <v>0</v>
      </c>
      <c r="P38" s="35"/>
      <c r="Q38" s="59">
        <f t="shared" si="12"/>
        <v>0</v>
      </c>
      <c r="R38" s="35"/>
      <c r="S38" s="59">
        <f t="shared" si="13"/>
        <v>0</v>
      </c>
      <c r="T38" s="53"/>
      <c r="U38" s="59">
        <f t="shared" si="14"/>
        <v>0</v>
      </c>
      <c r="V38" s="53"/>
      <c r="W38" s="59">
        <f t="shared" si="15"/>
        <v>0</v>
      </c>
      <c r="X38" s="37">
        <f t="shared" si="8"/>
        <v>100</v>
      </c>
    </row>
    <row r="39" spans="3:26">
      <c r="C39" s="219" t="str">
        <f>'Planilha orçamentária'!C138</f>
        <v>3.2</v>
      </c>
      <c r="D39" s="75"/>
      <c r="E39" s="79" t="str">
        <f>'Planilha orçamentária'!D138</f>
        <v>Pavimentação</v>
      </c>
      <c r="F39" s="215">
        <f>'Planilha orçamentária'!J145</f>
        <v>73747.437850650007</v>
      </c>
      <c r="G39" s="216"/>
      <c r="H39" s="217">
        <v>20</v>
      </c>
      <c r="I39" s="59">
        <f t="shared" si="0"/>
        <v>14749.487570130001</v>
      </c>
      <c r="J39" s="217">
        <v>30</v>
      </c>
      <c r="K39" s="59">
        <f t="shared" si="9"/>
        <v>22124.231355195003</v>
      </c>
      <c r="L39" s="35">
        <v>30</v>
      </c>
      <c r="M39" s="59">
        <f t="shared" si="10"/>
        <v>22124.231355195003</v>
      </c>
      <c r="N39" s="35">
        <v>20</v>
      </c>
      <c r="O39" s="59">
        <f t="shared" si="11"/>
        <v>14749.487570130001</v>
      </c>
      <c r="P39" s="35"/>
      <c r="Q39" s="59">
        <f t="shared" si="12"/>
        <v>0</v>
      </c>
      <c r="R39" s="35"/>
      <c r="S39" s="59">
        <f t="shared" si="13"/>
        <v>0</v>
      </c>
      <c r="T39" s="53"/>
      <c r="U39" s="59">
        <f t="shared" si="14"/>
        <v>0</v>
      </c>
      <c r="V39" s="53"/>
      <c r="W39" s="59">
        <f t="shared" si="15"/>
        <v>0</v>
      </c>
      <c r="X39" s="37">
        <f t="shared" si="8"/>
        <v>100</v>
      </c>
    </row>
    <row r="40" spans="3:26">
      <c r="C40" s="219" t="str">
        <f>'Planilha orçamentária'!C146</f>
        <v>3.3</v>
      </c>
      <c r="D40" s="75"/>
      <c r="E40" s="79" t="str">
        <f>'Planilha orçamentária'!D146</f>
        <v>Pintura</v>
      </c>
      <c r="F40" s="215">
        <f>'Planilha orçamentária'!J150</f>
        <v>6188.3952500000005</v>
      </c>
      <c r="G40" s="216"/>
      <c r="H40" s="217"/>
      <c r="I40" s="59">
        <f t="shared" si="0"/>
        <v>0</v>
      </c>
      <c r="J40" s="217"/>
      <c r="K40" s="59">
        <f t="shared" si="9"/>
        <v>0</v>
      </c>
      <c r="L40" s="35"/>
      <c r="M40" s="59">
        <f t="shared" si="10"/>
        <v>0</v>
      </c>
      <c r="N40" s="35">
        <v>100</v>
      </c>
      <c r="O40" s="59">
        <f t="shared" si="11"/>
        <v>6188.3952500000005</v>
      </c>
      <c r="P40" s="35"/>
      <c r="Q40" s="59">
        <f t="shared" si="12"/>
        <v>0</v>
      </c>
      <c r="R40" s="35"/>
      <c r="S40" s="59">
        <f t="shared" si="13"/>
        <v>0</v>
      </c>
      <c r="T40" s="53"/>
      <c r="U40" s="59">
        <f t="shared" si="14"/>
        <v>0</v>
      </c>
      <c r="V40" s="53"/>
      <c r="W40" s="59">
        <f t="shared" si="15"/>
        <v>0</v>
      </c>
      <c r="X40" s="37">
        <f t="shared" si="8"/>
        <v>100</v>
      </c>
    </row>
    <row r="41" spans="3:26">
      <c r="C41" s="219" t="str">
        <f>'Planilha orçamentária'!C151</f>
        <v>3.4</v>
      </c>
      <c r="D41" s="75"/>
      <c r="E41" s="79" t="str">
        <f>'Planilha orçamentária'!D151</f>
        <v>Paisagismo</v>
      </c>
      <c r="F41" s="215">
        <f>'Planilha orçamentária'!J159</f>
        <v>6184.8142849999995</v>
      </c>
      <c r="G41" s="216"/>
      <c r="H41" s="217"/>
      <c r="I41" s="59">
        <f t="shared" si="0"/>
        <v>0</v>
      </c>
      <c r="J41" s="217"/>
      <c r="K41" s="59">
        <f t="shared" si="9"/>
        <v>0</v>
      </c>
      <c r="L41" s="35"/>
      <c r="M41" s="59">
        <f t="shared" si="10"/>
        <v>0</v>
      </c>
      <c r="N41" s="35">
        <v>100</v>
      </c>
      <c r="O41" s="59">
        <f t="shared" si="11"/>
        <v>6184.8142849999995</v>
      </c>
      <c r="P41" s="35"/>
      <c r="Q41" s="59">
        <f t="shared" si="12"/>
        <v>0</v>
      </c>
      <c r="R41" s="35"/>
      <c r="S41" s="59">
        <f t="shared" si="13"/>
        <v>0</v>
      </c>
      <c r="T41" s="53"/>
      <c r="U41" s="59">
        <f t="shared" si="14"/>
        <v>0</v>
      </c>
      <c r="V41" s="53"/>
      <c r="W41" s="59">
        <f t="shared" si="15"/>
        <v>0</v>
      </c>
      <c r="X41" s="37">
        <f t="shared" si="8"/>
        <v>100</v>
      </c>
    </row>
    <row r="42" spans="3:26">
      <c r="C42" s="219" t="str">
        <f>'Planilha orçamentária'!C160</f>
        <v>3.5</v>
      </c>
      <c r="D42" s="75"/>
      <c r="E42" s="79" t="str">
        <f>'Planilha orçamentária'!D160</f>
        <v>Drenagem pluvial</v>
      </c>
      <c r="F42" s="215">
        <f>'Planilha orçamentária'!J163</f>
        <v>2343.6710000000003</v>
      </c>
      <c r="G42" s="216"/>
      <c r="H42" s="217"/>
      <c r="I42" s="59">
        <f t="shared" si="0"/>
        <v>0</v>
      </c>
      <c r="J42" s="217">
        <v>100</v>
      </c>
      <c r="K42" s="59">
        <f t="shared" si="9"/>
        <v>2343.6710000000003</v>
      </c>
      <c r="L42" s="35"/>
      <c r="M42" s="59">
        <f t="shared" si="10"/>
        <v>0</v>
      </c>
      <c r="N42" s="35"/>
      <c r="O42" s="59">
        <f t="shared" si="11"/>
        <v>0</v>
      </c>
      <c r="P42" s="35"/>
      <c r="Q42" s="59"/>
      <c r="R42" s="35"/>
      <c r="S42" s="59"/>
      <c r="T42" s="53"/>
      <c r="U42" s="59"/>
      <c r="V42" s="53"/>
      <c r="W42" s="59"/>
      <c r="X42" s="37">
        <f t="shared" si="8"/>
        <v>100</v>
      </c>
    </row>
    <row r="43" spans="3:26">
      <c r="C43" s="219" t="str">
        <f>'Planilha orçamentária'!C164</f>
        <v>3.6</v>
      </c>
      <c r="D43" s="75"/>
      <c r="E43" s="79" t="str">
        <f>'Planilha orçamentária'!D164</f>
        <v>Limpeza</v>
      </c>
      <c r="F43" s="215">
        <f>'Planilha orçamentária'!J168</f>
        <v>4535.5857963306789</v>
      </c>
      <c r="G43" s="216"/>
      <c r="H43" s="217"/>
      <c r="I43" s="59">
        <f t="shared" si="0"/>
        <v>0</v>
      </c>
      <c r="J43" s="217">
        <v>25</v>
      </c>
      <c r="K43" s="59">
        <f t="shared" si="9"/>
        <v>1133.8964490826697</v>
      </c>
      <c r="L43" s="35">
        <v>65</v>
      </c>
      <c r="M43" s="59">
        <f t="shared" si="10"/>
        <v>2948.1307676149418</v>
      </c>
      <c r="N43" s="35">
        <v>10</v>
      </c>
      <c r="O43" s="59">
        <f t="shared" si="11"/>
        <v>453.55857963306784</v>
      </c>
      <c r="P43" s="35"/>
      <c r="Q43" s="59">
        <f t="shared" si="12"/>
        <v>0</v>
      </c>
      <c r="R43" s="35"/>
      <c r="S43" s="59">
        <f t="shared" si="13"/>
        <v>0</v>
      </c>
      <c r="T43" s="53"/>
      <c r="U43" s="59">
        <f t="shared" si="14"/>
        <v>0</v>
      </c>
      <c r="V43" s="53"/>
      <c r="W43" s="59">
        <f t="shared" si="15"/>
        <v>0</v>
      </c>
      <c r="X43" s="37">
        <f t="shared" si="8"/>
        <v>100</v>
      </c>
    </row>
    <row r="44" spans="3:26">
      <c r="C44" s="224" t="str">
        <f>'Planilha orçamentária'!C285</f>
        <v>4.</v>
      </c>
      <c r="D44" s="223"/>
      <c r="E44" s="301" t="str">
        <f>'Planilha orçamentária'!D285</f>
        <v>SALA DO ARQUIVO</v>
      </c>
      <c r="F44" s="215">
        <f>'Planilha orçamentária'!J285</f>
        <v>12277.503368075</v>
      </c>
      <c r="G44" s="216"/>
      <c r="H44" s="217"/>
      <c r="I44" s="59">
        <f t="shared" ref="I44:I45" si="16">F44*H44/100</f>
        <v>0</v>
      </c>
      <c r="J44" s="217"/>
      <c r="K44" s="59">
        <f t="shared" ref="K44:K45" si="17">F44*J44/100</f>
        <v>0</v>
      </c>
      <c r="L44" s="35">
        <v>80</v>
      </c>
      <c r="M44" s="59">
        <f t="shared" ref="M44:M45" si="18">F44*L44/100</f>
        <v>9822.0026944599995</v>
      </c>
      <c r="N44" s="35">
        <v>20</v>
      </c>
      <c r="O44" s="59">
        <f t="shared" ref="O44:O45" si="19">F44*N44/100</f>
        <v>2455.5006736149999</v>
      </c>
      <c r="P44" s="35"/>
      <c r="Q44" s="59">
        <f t="shared" ref="Q44:Q45" si="20">F44*P44/100</f>
        <v>0</v>
      </c>
      <c r="R44" s="35"/>
      <c r="S44" s="59">
        <f t="shared" ref="S44:S45" si="21">F44*R44/100</f>
        <v>0</v>
      </c>
      <c r="T44" s="53"/>
      <c r="U44" s="59">
        <f t="shared" ref="U44:U45" si="22">F44*T44/100</f>
        <v>0</v>
      </c>
      <c r="V44" s="53"/>
      <c r="W44" s="59">
        <f t="shared" ref="W44:W45" si="23">F44*V44/100</f>
        <v>0</v>
      </c>
      <c r="X44" s="37">
        <f t="shared" si="8"/>
        <v>100</v>
      </c>
    </row>
    <row r="45" spans="3:26">
      <c r="C45" s="224" t="str">
        <f>'Planilha orçamentária'!C286</f>
        <v>5.</v>
      </c>
      <c r="D45" s="223"/>
      <c r="E45" s="301" t="str">
        <f>'Planilha orçamentária'!D286</f>
        <v>PAREDE DE DIVISÃO DA SALA 30</v>
      </c>
      <c r="F45" s="215">
        <f>'Planilha orçamentária'!J286</f>
        <v>2482.820369</v>
      </c>
      <c r="G45" s="216"/>
      <c r="H45" s="217"/>
      <c r="I45" s="59">
        <f t="shared" si="16"/>
        <v>0</v>
      </c>
      <c r="J45" s="217"/>
      <c r="K45" s="59">
        <f t="shared" si="17"/>
        <v>0</v>
      </c>
      <c r="L45" s="35"/>
      <c r="M45" s="59">
        <f t="shared" si="18"/>
        <v>0</v>
      </c>
      <c r="N45" s="35">
        <v>100</v>
      </c>
      <c r="O45" s="59">
        <f t="shared" si="19"/>
        <v>2482.820369</v>
      </c>
      <c r="P45" s="35"/>
      <c r="Q45" s="59">
        <f t="shared" si="20"/>
        <v>0</v>
      </c>
      <c r="R45" s="35"/>
      <c r="S45" s="59">
        <f t="shared" si="21"/>
        <v>0</v>
      </c>
      <c r="T45" s="53"/>
      <c r="U45" s="59">
        <f t="shared" si="22"/>
        <v>0</v>
      </c>
      <c r="V45" s="53"/>
      <c r="W45" s="59">
        <f t="shared" si="23"/>
        <v>0</v>
      </c>
      <c r="X45" s="37">
        <f t="shared" si="8"/>
        <v>100</v>
      </c>
    </row>
    <row r="46" spans="3:26">
      <c r="C46" s="69"/>
      <c r="D46" s="72"/>
      <c r="E46" s="71"/>
      <c r="F46" s="48"/>
      <c r="G46" s="32"/>
      <c r="H46" s="43"/>
      <c r="I46" s="48"/>
      <c r="J46" s="43"/>
      <c r="K46" s="48"/>
      <c r="L46" s="57"/>
      <c r="M46" s="48"/>
      <c r="N46" s="43"/>
      <c r="O46" s="48"/>
      <c r="P46" s="43"/>
      <c r="Q46" s="48"/>
      <c r="R46" s="43"/>
      <c r="S46" s="48"/>
      <c r="T46" s="43"/>
      <c r="U46" s="48"/>
      <c r="V46" s="43"/>
      <c r="W46" s="48"/>
      <c r="X46" s="39"/>
    </row>
    <row r="47" spans="3:26">
      <c r="C47" s="134"/>
      <c r="D47" s="81"/>
      <c r="E47" s="302" t="str">
        <f>'Planilha orçamentária'!D53</f>
        <v>Total:</v>
      </c>
      <c r="F47" s="49">
        <f>SUM(F20:F45)</f>
        <v>172627.2667325557</v>
      </c>
      <c r="G47" s="33"/>
      <c r="H47" s="303">
        <f>I47*100/$F$47</f>
        <v>30.293158587772421</v>
      </c>
      <c r="I47" s="305">
        <f>SUM(I20:I46)</f>
        <v>52294.251677029999</v>
      </c>
      <c r="J47" s="303">
        <f>K47*100/$F$47</f>
        <v>30.658003519728293</v>
      </c>
      <c r="K47" s="305">
        <f>SUM(K20:K46)</f>
        <v>52924.073510877679</v>
      </c>
      <c r="L47" s="304">
        <f>M47*100/$F$47</f>
        <v>20.213704055993858</v>
      </c>
      <c r="M47" s="305">
        <f>SUM(M20:M46)</f>
        <v>34894.364817269947</v>
      </c>
      <c r="N47" s="303">
        <f>O47*100/$F$47</f>
        <v>18.835133836505424</v>
      </c>
      <c r="O47" s="305">
        <f>SUM(O20:O46)</f>
        <v>32514.576727378069</v>
      </c>
      <c r="P47" s="54">
        <f>Q47*100/$F$47</f>
        <v>0</v>
      </c>
      <c r="Q47" s="60">
        <f>SUM(Q20:Q46)</f>
        <v>0</v>
      </c>
      <c r="R47" s="54">
        <f>S47*100/$F$47</f>
        <v>0</v>
      </c>
      <c r="S47" s="60">
        <f>SUM(S20:S46)</f>
        <v>0</v>
      </c>
      <c r="T47" s="54">
        <f>U47*100/$F$47</f>
        <v>0</v>
      </c>
      <c r="U47" s="60">
        <f>SUM(U20:U46)</f>
        <v>0</v>
      </c>
      <c r="V47" s="54">
        <f>W47*100/$F$47</f>
        <v>0</v>
      </c>
      <c r="W47" s="60">
        <f>SUM(W20:W46)</f>
        <v>0</v>
      </c>
      <c r="X47" s="38">
        <f>H47+J47+L47+N47</f>
        <v>99.999999999999986</v>
      </c>
      <c r="Z47" s="21"/>
    </row>
    <row r="48" spans="3:26" ht="13.5" thickBot="1">
      <c r="C48" s="70"/>
      <c r="D48" s="58"/>
      <c r="E48" s="58"/>
      <c r="F48" s="50"/>
      <c r="G48" s="34"/>
      <c r="H48" s="44"/>
      <c r="I48" s="50"/>
      <c r="J48" s="44"/>
      <c r="K48" s="50"/>
      <c r="L48" s="58"/>
      <c r="M48" s="50"/>
      <c r="N48" s="80"/>
      <c r="O48" s="50"/>
      <c r="P48" s="80"/>
      <c r="Q48" s="50"/>
      <c r="R48" s="80"/>
      <c r="S48" s="50"/>
      <c r="T48" s="44"/>
      <c r="U48" s="92"/>
      <c r="V48" s="44"/>
      <c r="W48" s="92"/>
      <c r="X48" s="40"/>
    </row>
    <row r="49" spans="4:26" ht="9" customHeight="1">
      <c r="D49" s="73"/>
      <c r="Z49" s="29"/>
    </row>
  </sheetData>
  <mergeCells count="14">
    <mergeCell ref="C4:X4"/>
    <mergeCell ref="C5:X5"/>
    <mergeCell ref="C6:X6"/>
    <mergeCell ref="H17:I17"/>
    <mergeCell ref="J17:K17"/>
    <mergeCell ref="L17:M17"/>
    <mergeCell ref="N17:O17"/>
    <mergeCell ref="P17:Q17"/>
    <mergeCell ref="R17:S17"/>
    <mergeCell ref="T17:U17"/>
    <mergeCell ref="F17:F18"/>
    <mergeCell ref="E17:E18"/>
    <mergeCell ref="C17:D18"/>
    <mergeCell ref="V17:W17"/>
  </mergeCells>
  <phoneticPr fontId="0" type="noConversion"/>
  <printOptions horizontalCentered="1"/>
  <pageMargins left="0.59055118110236227" right="0.51181102362204722" top="0.43307086614173229" bottom="0.66" header="0.31496062992125984" footer="0.23622047244094491"/>
  <pageSetup paperSize="9" scale="82" orientation="landscape" r:id="rId1"/>
  <headerFooter alignWithMargins="0">
    <oddFooter>&amp;CAntônio Fernandes Cruz
Engenheiro Civil
CREA 1201004020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1:S31"/>
  <sheetViews>
    <sheetView view="pageBreakPreview" zoomScale="85" zoomScaleSheetLayoutView="85" workbookViewId="0">
      <selection activeCell="D32" sqref="D32"/>
    </sheetView>
  </sheetViews>
  <sheetFormatPr defaultRowHeight="12.75"/>
  <cols>
    <col min="2" max="2" width="0.85546875" customWidth="1"/>
    <col min="3" max="3" width="16.28515625" customWidth="1"/>
    <col min="4" max="4" width="27.7109375" customWidth="1"/>
    <col min="5" max="5" width="9.5703125" customWidth="1"/>
    <col min="6" max="6" width="10.7109375" style="1" hidden="1" customWidth="1"/>
    <col min="7" max="7" width="5.85546875" style="1" customWidth="1"/>
    <col min="8" max="8" width="9.140625" style="1" customWidth="1"/>
    <col min="9" max="9" width="7" style="1" customWidth="1"/>
    <col min="10" max="10" width="10" style="21" customWidth="1"/>
    <col min="11" max="11" width="1.140625" customWidth="1"/>
    <col min="12" max="12" width="12.7109375" customWidth="1"/>
    <col min="14" max="14" width="80" customWidth="1"/>
  </cols>
  <sheetData>
    <row r="1" spans="3:19">
      <c r="C1" s="7"/>
      <c r="D1" s="7"/>
      <c r="E1" s="7"/>
      <c r="F1" s="7"/>
      <c r="G1" s="7"/>
      <c r="H1" s="7"/>
      <c r="I1" s="7"/>
      <c r="J1" s="7"/>
      <c r="K1" s="24"/>
      <c r="L1" s="7"/>
      <c r="M1" s="7"/>
      <c r="N1" s="7"/>
      <c r="O1" s="7"/>
      <c r="P1" s="7"/>
      <c r="Q1" s="7"/>
      <c r="R1" s="24"/>
      <c r="S1" s="7"/>
    </row>
    <row r="2" spans="3:19" ht="5.25" customHeight="1">
      <c r="C2" s="7"/>
      <c r="D2" s="7"/>
      <c r="E2" s="15"/>
      <c r="F2" s="7"/>
      <c r="G2" s="7"/>
      <c r="H2" s="7"/>
      <c r="I2" s="7"/>
      <c r="J2" s="7"/>
      <c r="K2" s="24"/>
      <c r="L2" s="7"/>
      <c r="M2" s="7"/>
      <c r="N2" s="7"/>
      <c r="O2" s="7"/>
      <c r="P2" s="7"/>
      <c r="Q2" s="7"/>
      <c r="R2" s="24"/>
      <c r="S2" s="7"/>
    </row>
    <row r="3" spans="3:19" ht="13.5" customHeight="1">
      <c r="C3" s="11"/>
      <c r="D3" s="12"/>
      <c r="E3" s="23"/>
      <c r="F3" s="13"/>
      <c r="G3" s="13"/>
      <c r="H3" s="13"/>
      <c r="I3" s="14"/>
      <c r="J3" s="89"/>
      <c r="K3" s="24"/>
      <c r="L3" s="7"/>
      <c r="M3" s="7"/>
      <c r="N3" s="83"/>
      <c r="O3" s="83"/>
      <c r="P3" s="83"/>
      <c r="Q3" s="83"/>
      <c r="R3" s="83"/>
      <c r="S3" s="7"/>
    </row>
    <row r="4" spans="3:19" ht="20.25" customHeight="1">
      <c r="C4" s="335"/>
      <c r="D4" s="336"/>
      <c r="E4" s="336"/>
      <c r="F4" s="336"/>
      <c r="G4" s="336"/>
      <c r="H4" s="336"/>
      <c r="I4" s="336"/>
      <c r="J4" s="337"/>
      <c r="K4" s="65"/>
      <c r="L4" s="65"/>
      <c r="M4" s="65"/>
      <c r="N4" s="65"/>
      <c r="O4" s="65"/>
      <c r="P4" s="65"/>
      <c r="Q4" s="65"/>
      <c r="R4" s="65"/>
      <c r="S4" s="7"/>
    </row>
    <row r="5" spans="3:19" ht="15.75" customHeight="1">
      <c r="C5" s="316"/>
      <c r="D5" s="317"/>
      <c r="E5" s="317"/>
      <c r="F5" s="317"/>
      <c r="G5" s="317"/>
      <c r="H5" s="317"/>
      <c r="I5" s="317"/>
      <c r="J5" s="318"/>
      <c r="K5" s="82"/>
      <c r="L5" s="82"/>
      <c r="M5" s="82"/>
      <c r="N5" s="82"/>
      <c r="O5" s="82"/>
      <c r="P5" s="82"/>
      <c r="Q5" s="82"/>
      <c r="R5" s="82"/>
      <c r="S5" s="7"/>
    </row>
    <row r="6" spans="3:19" ht="15">
      <c r="C6" s="319" t="str">
        <f>'cronograma físico-financeiro'!C6:X6</f>
        <v>CNPJ 10.716.738/0001-03</v>
      </c>
      <c r="D6" s="320"/>
      <c r="E6" s="320"/>
      <c r="F6" s="320"/>
      <c r="G6" s="320"/>
      <c r="H6" s="320"/>
      <c r="I6" s="320"/>
      <c r="J6" s="321"/>
      <c r="K6" s="9"/>
      <c r="L6" s="9"/>
      <c r="M6" s="9"/>
      <c r="N6" s="9"/>
      <c r="O6" s="9"/>
      <c r="P6" s="9"/>
      <c r="Q6" s="9"/>
      <c r="R6" s="9"/>
      <c r="S6" s="7"/>
    </row>
    <row r="7" spans="3:19" ht="3.75" customHeight="1">
      <c r="C7" s="6"/>
      <c r="D7" s="15"/>
      <c r="E7" s="16"/>
      <c r="F7" s="15"/>
      <c r="G7" s="17"/>
      <c r="H7" s="17"/>
      <c r="I7" s="17"/>
      <c r="J7" s="90"/>
      <c r="K7" s="24"/>
      <c r="L7" s="7"/>
      <c r="M7" s="7"/>
      <c r="N7" s="83"/>
      <c r="O7" s="83"/>
      <c r="P7" s="83"/>
      <c r="Q7" s="83"/>
      <c r="R7" s="83"/>
      <c r="S7" s="7"/>
    </row>
    <row r="8" spans="3:19">
      <c r="C8" s="7"/>
      <c r="D8" s="7"/>
      <c r="E8" s="10"/>
      <c r="F8" s="7"/>
      <c r="G8" s="8"/>
      <c r="H8" s="8"/>
      <c r="I8" s="8"/>
      <c r="J8" s="8"/>
      <c r="K8" s="24"/>
      <c r="L8" s="7"/>
      <c r="M8" s="7"/>
      <c r="N8" s="83"/>
      <c r="O8" s="83"/>
      <c r="P8" s="83"/>
      <c r="Q8" s="83"/>
      <c r="R8" s="83"/>
      <c r="S8" s="7"/>
    </row>
    <row r="9" spans="3:19">
      <c r="K9" s="7"/>
      <c r="L9" s="7"/>
      <c r="M9" s="7"/>
      <c r="N9" s="7"/>
      <c r="O9" s="7"/>
      <c r="P9" s="7"/>
      <c r="Q9" s="7"/>
      <c r="R9" s="7"/>
      <c r="S9" s="7"/>
    </row>
    <row r="10" spans="3:19">
      <c r="K10" s="7"/>
      <c r="L10" s="7"/>
      <c r="M10" s="7"/>
      <c r="N10" s="7"/>
      <c r="O10" s="7"/>
      <c r="P10" s="7"/>
      <c r="Q10" s="7"/>
      <c r="R10" s="7"/>
      <c r="S10" s="7"/>
    </row>
    <row r="11" spans="3:19">
      <c r="K11" s="7"/>
      <c r="L11" s="7"/>
      <c r="M11" s="7"/>
      <c r="N11" s="7"/>
      <c r="O11" s="7"/>
      <c r="P11" s="7"/>
      <c r="Q11" s="7"/>
      <c r="R11" s="7"/>
      <c r="S11" s="7"/>
    </row>
    <row r="12" spans="3:19">
      <c r="K12" s="7"/>
      <c r="L12" s="7"/>
      <c r="M12" s="7"/>
      <c r="N12" s="7"/>
      <c r="O12" s="7"/>
      <c r="P12" s="7"/>
      <c r="Q12" s="7"/>
      <c r="R12" s="7"/>
      <c r="S12" s="7"/>
    </row>
    <row r="22" spans="3:19" ht="49.5" customHeight="1">
      <c r="C22" s="78"/>
      <c r="D22" s="339" t="str">
        <f>'cronograma físico-financeiro'!C10</f>
        <v>Obra: Reforma da Câmara Municipal de Alta Floresta-MT</v>
      </c>
      <c r="E22" s="339"/>
      <c r="F22" s="339"/>
      <c r="G22" s="339"/>
      <c r="H22" s="339"/>
      <c r="I22" s="339"/>
      <c r="J22" s="78"/>
    </row>
    <row r="23" spans="3:19" ht="20.25">
      <c r="C23" s="338"/>
      <c r="D23" s="338"/>
      <c r="E23" s="338"/>
      <c r="F23" s="338"/>
      <c r="G23" s="338"/>
      <c r="H23" s="338"/>
      <c r="I23" s="338"/>
      <c r="J23" s="338"/>
    </row>
    <row r="25" spans="3:19" ht="18">
      <c r="D25" s="334"/>
      <c r="E25" s="334"/>
      <c r="F25" s="334"/>
      <c r="G25" s="334"/>
      <c r="H25" s="334"/>
      <c r="I25" s="334"/>
    </row>
    <row r="26" spans="3:19" ht="18">
      <c r="C26" s="334" t="str">
        <f>'cronograma físico-financeiro'!C11</f>
        <v>Proprietário: Câmara Municipal de Alta Floresta-MT</v>
      </c>
      <c r="D26" s="334"/>
      <c r="E26" s="334"/>
      <c r="F26" s="334"/>
      <c r="G26" s="334"/>
      <c r="H26" s="334"/>
      <c r="I26" s="334"/>
      <c r="J26" s="334"/>
    </row>
    <row r="27" spans="3:19" ht="18" customHeight="1">
      <c r="C27" s="334" t="str">
        <f>'cronograma físico-financeiro'!C12</f>
        <v>Endereço: Av. Ariosto da Riva, Lote AC18/2, Canteiro Central.</v>
      </c>
      <c r="D27" s="334"/>
      <c r="E27" s="334"/>
      <c r="F27" s="334"/>
      <c r="G27" s="334"/>
      <c r="H27" s="334"/>
      <c r="I27" s="334"/>
      <c r="J27" s="334"/>
    </row>
    <row r="28" spans="3:19" ht="18">
      <c r="C28" s="334" t="str">
        <f>'cronograma físico-financeiro'!C13</f>
        <v>Área do terreno: 3.044,25m²</v>
      </c>
      <c r="D28" s="334"/>
      <c r="E28" s="334"/>
      <c r="F28" s="334"/>
      <c r="G28" s="334"/>
      <c r="H28" s="334"/>
      <c r="I28" s="334"/>
      <c r="J28" s="334"/>
      <c r="N28" s="334"/>
      <c r="O28" s="334"/>
      <c r="P28" s="334"/>
      <c r="Q28" s="334"/>
      <c r="R28" s="334"/>
      <c r="S28" s="334"/>
    </row>
    <row r="29" spans="3:19" ht="18">
      <c r="C29" s="334" t="str">
        <f>'cronograma físico-financeiro'!C14</f>
        <v>Área construída: 1.363,08m²</v>
      </c>
      <c r="D29" s="334"/>
      <c r="E29" s="334"/>
      <c r="F29" s="334"/>
      <c r="G29" s="334"/>
      <c r="H29" s="334"/>
      <c r="I29" s="334"/>
      <c r="J29" s="334"/>
    </row>
    <row r="30" spans="3:19" ht="74.25" customHeight="1"/>
    <row r="31" spans="3:19">
      <c r="D31" s="333" t="s">
        <v>236</v>
      </c>
      <c r="E31" s="333"/>
      <c r="F31" s="333"/>
      <c r="G31" s="333"/>
      <c r="H31" s="333"/>
      <c r="I31" s="333"/>
      <c r="J31" s="333"/>
    </row>
  </sheetData>
  <mergeCells count="12">
    <mergeCell ref="D31:J31"/>
    <mergeCell ref="D25:I25"/>
    <mergeCell ref="N28:S28"/>
    <mergeCell ref="C4:J4"/>
    <mergeCell ref="C5:J5"/>
    <mergeCell ref="C6:J6"/>
    <mergeCell ref="C23:J23"/>
    <mergeCell ref="D22:I22"/>
    <mergeCell ref="C26:J26"/>
    <mergeCell ref="C27:J27"/>
    <mergeCell ref="C28:J28"/>
    <mergeCell ref="C29:J29"/>
  </mergeCells>
  <phoneticPr fontId="10" type="noConversion"/>
  <printOptions horizontalCentered="1"/>
  <pageMargins left="0.19685039370078741" right="0.19685039370078741" top="0.19685039370078741" bottom="0.98425196850393704" header="0.51181102362204722" footer="0.51181102362204722"/>
  <pageSetup paperSize="9" orientation="portrait" r:id="rId1"/>
  <headerFooter alignWithMargins="0">
    <oddFooter>&amp;CAntônio Fernandes Cruz
Engenheiro Civil
CREA 1201004020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Planilha orçamentária</vt:lpstr>
      <vt:lpstr>cronograma físico-financeiro</vt:lpstr>
      <vt:lpstr>Capa</vt:lpstr>
      <vt:lpstr>Plan1</vt:lpstr>
      <vt:lpstr>Capa!Area_de_impressao</vt:lpstr>
      <vt:lpstr>'cronograma físico-financeiro'!Area_de_impressao</vt:lpstr>
      <vt:lpstr>'Planilha orçamentária'!Area_de_impressao</vt:lpstr>
      <vt:lpstr>'Planilha orçamentária'!Titulos_de_impressao</vt:lpstr>
    </vt:vector>
  </TitlesOfParts>
  <Company>FCF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Calmon Filho</dc:creator>
  <cp:lastModifiedBy>Control</cp:lastModifiedBy>
  <cp:lastPrinted>2017-10-05T14:21:22Z</cp:lastPrinted>
  <dcterms:created xsi:type="dcterms:W3CDTF">2008-10-30T11:02:46Z</dcterms:created>
  <dcterms:modified xsi:type="dcterms:W3CDTF">2017-10-10T16:04:56Z</dcterms:modified>
</cp:coreProperties>
</file>