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450" yWindow="2220" windowWidth="28350" windowHeight="13980"/>
  </bookViews>
  <sheets>
    <sheet name="Planilha orçamentária" sheetId="1" r:id="rId1"/>
    <sheet name="cronograma físico-financeiro" sheetId="3" r:id="rId2"/>
    <sheet name="Capa" sheetId="4" r:id="rId3"/>
    <sheet name="Plan1" sheetId="6" r:id="rId4"/>
  </sheets>
  <definedNames>
    <definedName name="_xlnm.Print_Area" localSheetId="2">Capa!$I$2:$R$49</definedName>
    <definedName name="_xlnm.Print_Area" localSheetId="1">'cronograma físico-financeiro'!$D$2:$R$33</definedName>
    <definedName name="_xlnm.Print_Area" localSheetId="0">'Planilha orçamentária'!$D$2:$L$98</definedName>
    <definedName name="_xlnm.Print_Titles" localSheetId="0">'Planilha orçamentária'!$3:$15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3" l="1"/>
  <c r="J40" i="1" l="1"/>
  <c r="K40" i="1" s="1"/>
  <c r="L40" i="1" l="1"/>
  <c r="L41" i="1" s="1"/>
  <c r="E12" i="3"/>
  <c r="K28" i="4"/>
  <c r="E10" i="3"/>
  <c r="E11" i="3"/>
  <c r="K27" i="4" s="1"/>
  <c r="J79" i="1"/>
  <c r="K79" i="1" s="1"/>
  <c r="L79" i="1" s="1"/>
  <c r="J65" i="1" l="1"/>
  <c r="K65" i="1" s="1"/>
  <c r="I57" i="1"/>
  <c r="I58" i="1" s="1"/>
  <c r="J27" i="1"/>
  <c r="K27" i="1" s="1"/>
  <c r="L65" i="1" l="1"/>
  <c r="L27" i="1"/>
  <c r="K15" i="4" l="1"/>
  <c r="K13" i="4"/>
  <c r="J5" i="4"/>
  <c r="K25" i="4"/>
  <c r="J89" i="1" l="1"/>
  <c r="K89" i="1" s="1"/>
  <c r="L89" i="1" s="1"/>
  <c r="J80" i="1"/>
  <c r="K80" i="1" s="1"/>
  <c r="L80" i="1" s="1"/>
  <c r="J75" i="1"/>
  <c r="K75" i="1" s="1"/>
  <c r="L75" i="1" s="1"/>
  <c r="J74" i="1"/>
  <c r="K74" i="1" s="1"/>
  <c r="L74" i="1" s="1"/>
  <c r="J70" i="1"/>
  <c r="K70" i="1" s="1"/>
  <c r="L70" i="1" s="1"/>
  <c r="J71" i="1" l="1"/>
  <c r="K71" i="1" s="1"/>
  <c r="L71" i="1" s="1"/>
  <c r="J72" i="1"/>
  <c r="K72" i="1" s="1"/>
  <c r="L72" i="1" s="1"/>
  <c r="J73" i="1"/>
  <c r="K73" i="1" s="1"/>
  <c r="L73" i="1" s="1"/>
  <c r="J76" i="1"/>
  <c r="K76" i="1" s="1"/>
  <c r="J77" i="1"/>
  <c r="K77" i="1" s="1"/>
  <c r="L77" i="1" s="1"/>
  <c r="J78" i="1"/>
  <c r="K78" i="1" s="1"/>
  <c r="L78" i="1" s="1"/>
  <c r="J48" i="1" l="1"/>
  <c r="K48" i="1" s="1"/>
  <c r="L48" i="1" s="1"/>
  <c r="J59" i="1"/>
  <c r="K59" i="1" s="1"/>
  <c r="L59" i="1" s="1"/>
  <c r="Q23" i="3" l="1"/>
  <c r="E23" i="3"/>
  <c r="L49" i="1" l="1"/>
  <c r="Q19" i="3"/>
  <c r="Q20" i="3"/>
  <c r="Q21" i="3"/>
  <c r="Q22" i="3"/>
  <c r="Q24" i="3"/>
  <c r="Q25" i="3"/>
  <c r="Q26" i="3"/>
  <c r="Q27" i="3"/>
  <c r="Q28" i="3"/>
  <c r="Q29" i="3"/>
  <c r="Q18" i="3"/>
  <c r="G23" i="3" l="1"/>
  <c r="J28" i="1"/>
  <c r="K28" i="1" s="1"/>
  <c r="J24" i="1"/>
  <c r="K24" i="1" s="1"/>
  <c r="J23" i="1"/>
  <c r="L23" i="3" l="1"/>
  <c r="P23" i="3"/>
  <c r="J23" i="3"/>
  <c r="N23" i="3"/>
  <c r="L28" i="1"/>
  <c r="K23" i="1"/>
  <c r="L23" i="1" s="1"/>
  <c r="L24" i="1"/>
  <c r="J66" i="1"/>
  <c r="K66" i="1" l="1"/>
  <c r="L66" i="1" s="1"/>
  <c r="E9" i="3"/>
  <c r="K21" i="4" s="1"/>
  <c r="F18" i="3"/>
  <c r="F19" i="3"/>
  <c r="F20" i="3"/>
  <c r="F21" i="3"/>
  <c r="F22" i="3"/>
  <c r="F24" i="3"/>
  <c r="F25" i="3"/>
  <c r="F26" i="3"/>
  <c r="F27" i="3"/>
  <c r="F28" i="3"/>
  <c r="F29" i="3"/>
  <c r="E29" i="3"/>
  <c r="E28" i="3"/>
  <c r="E27" i="3"/>
  <c r="E26" i="3"/>
  <c r="E25" i="3"/>
  <c r="E24" i="3"/>
  <c r="E22" i="3"/>
  <c r="E21" i="3"/>
  <c r="E20" i="3"/>
  <c r="E19" i="3"/>
  <c r="E18" i="3"/>
  <c r="J93" i="1"/>
  <c r="K93" i="1" s="1"/>
  <c r="L93" i="1" s="1"/>
  <c r="L94" i="1" s="1"/>
  <c r="G29" i="3" s="1"/>
  <c r="J86" i="1"/>
  <c r="K86" i="1" s="1"/>
  <c r="L86" i="1" s="1"/>
  <c r="J87" i="1"/>
  <c r="K87" i="1" s="1"/>
  <c r="L87" i="1" s="1"/>
  <c r="J88" i="1"/>
  <c r="K88" i="1" s="1"/>
  <c r="L88" i="1" s="1"/>
  <c r="J19" i="1"/>
  <c r="K19" i="1" s="1"/>
  <c r="J35" i="1"/>
  <c r="J26" i="1"/>
  <c r="K26" i="1" s="1"/>
  <c r="L26" i="1" s="1"/>
  <c r="J25" i="1"/>
  <c r="K25" i="1" s="1"/>
  <c r="E5" i="3"/>
  <c r="J52" i="1"/>
  <c r="K52" i="1" s="1"/>
  <c r="L52" i="1" s="1"/>
  <c r="E13" i="3"/>
  <c r="J57" i="1"/>
  <c r="K57" i="1" s="1"/>
  <c r="L57" i="1" s="1"/>
  <c r="E14" i="3"/>
  <c r="J85" i="1"/>
  <c r="K85" i="1" s="1"/>
  <c r="L85" i="1" s="1"/>
  <c r="J58" i="1"/>
  <c r="K58" i="1" s="1"/>
  <c r="L58" i="1" s="1"/>
  <c r="J60" i="1"/>
  <c r="K60" i="1" s="1"/>
  <c r="L60" i="1" s="1"/>
  <c r="J53" i="1"/>
  <c r="K53" i="1" s="1"/>
  <c r="L53" i="1" s="1"/>
  <c r="J44" i="1"/>
  <c r="K44" i="1" s="1"/>
  <c r="J32" i="1"/>
  <c r="K32" i="1" s="1"/>
  <c r="J33" i="1"/>
  <c r="J34" i="1"/>
  <c r="K34" i="1" s="1"/>
  <c r="L34" i="1" s="1"/>
  <c r="J36" i="1"/>
  <c r="K36" i="1" s="1"/>
  <c r="L36" i="1" s="1"/>
  <c r="J64" i="1"/>
  <c r="K64" i="1" s="1"/>
  <c r="L61" i="1" l="1"/>
  <c r="G25" i="3" s="1"/>
  <c r="L90" i="1"/>
  <c r="L54" i="1"/>
  <c r="L64" i="1"/>
  <c r="L67" i="1" s="1"/>
  <c r="L25" i="1"/>
  <c r="L29" i="1" s="1"/>
  <c r="J29" i="3"/>
  <c r="P29" i="3"/>
  <c r="L29" i="3"/>
  <c r="N29" i="3"/>
  <c r="L32" i="1"/>
  <c r="L44" i="1"/>
  <c r="L19" i="1"/>
  <c r="K33" i="1"/>
  <c r="L33" i="1" s="1"/>
  <c r="K35" i="1"/>
  <c r="L35" i="1" s="1"/>
  <c r="L45" i="1" l="1"/>
  <c r="G22" i="3" s="1"/>
  <c r="G21" i="3"/>
  <c r="L20" i="1"/>
  <c r="L96" i="1" s="1"/>
  <c r="L37" i="1"/>
  <c r="L82" i="1"/>
  <c r="G26" i="3"/>
  <c r="N26" i="3" s="1"/>
  <c r="G24" i="3"/>
  <c r="G19" i="3"/>
  <c r="G28" i="3"/>
  <c r="J28" i="3" s="1"/>
  <c r="P25" i="3"/>
  <c r="J25" i="3"/>
  <c r="N25" i="3"/>
  <c r="L25" i="3"/>
  <c r="J22" i="3" l="1"/>
  <c r="N22" i="3"/>
  <c r="P22" i="3"/>
  <c r="L22" i="3"/>
  <c r="G20" i="3"/>
  <c r="N20" i="3" s="1"/>
  <c r="L26" i="3"/>
  <c r="J26" i="3"/>
  <c r="P26" i="3"/>
  <c r="G27" i="3"/>
  <c r="L19" i="3"/>
  <c r="P19" i="3"/>
  <c r="J19" i="3"/>
  <c r="N19" i="3"/>
  <c r="G18" i="3"/>
  <c r="N28" i="3"/>
  <c r="L28" i="3"/>
  <c r="P28" i="3"/>
  <c r="P24" i="3"/>
  <c r="L24" i="3"/>
  <c r="J24" i="3"/>
  <c r="N24" i="3"/>
  <c r="J21" i="3"/>
  <c r="P21" i="3"/>
  <c r="L21" i="3"/>
  <c r="N21" i="3"/>
  <c r="P20" i="3" l="1"/>
  <c r="L20" i="3"/>
  <c r="J20" i="3"/>
  <c r="J27" i="3"/>
  <c r="P27" i="3"/>
  <c r="N27" i="3"/>
  <c r="L27" i="3"/>
  <c r="G31" i="3"/>
  <c r="P18" i="3"/>
  <c r="L18" i="3"/>
  <c r="N18" i="3"/>
  <c r="J18" i="3"/>
  <c r="K31" i="3" l="1"/>
  <c r="M31" i="3"/>
  <c r="O31" i="3"/>
  <c r="I31" i="3"/>
  <c r="P31" i="3"/>
  <c r="N31" i="3"/>
  <c r="L31" i="3"/>
  <c r="J31" i="3"/>
  <c r="Q31" i="3" l="1"/>
  <c r="S31" i="3" s="1"/>
  <c r="T31" i="3" s="1"/>
</calcChain>
</file>

<file path=xl/sharedStrings.xml><?xml version="1.0" encoding="utf-8"?>
<sst xmlns="http://schemas.openxmlformats.org/spreadsheetml/2006/main" count="158" uniqueCount="101">
  <si>
    <t>un</t>
  </si>
  <si>
    <t>m</t>
  </si>
  <si>
    <t>m3</t>
  </si>
  <si>
    <t>m2</t>
  </si>
  <si>
    <t>11.0</t>
  </si>
  <si>
    <t>12.0</t>
  </si>
  <si>
    <t>Total do ìtem</t>
  </si>
  <si>
    <t>Total Geral:</t>
  </si>
  <si>
    <t>4.0</t>
  </si>
  <si>
    <t>Alvenaria</t>
  </si>
  <si>
    <t>5.0</t>
  </si>
  <si>
    <t>Cobertura</t>
  </si>
  <si>
    <t>6.0</t>
  </si>
  <si>
    <t>Impermeabilização</t>
  </si>
  <si>
    <t>7.0</t>
  </si>
  <si>
    <t>8.0</t>
  </si>
  <si>
    <t>Piso</t>
  </si>
  <si>
    <t>LDI</t>
  </si>
  <si>
    <t>Descrição dos serviços</t>
  </si>
  <si>
    <t>Código</t>
  </si>
  <si>
    <t>Custo Direto</t>
  </si>
  <si>
    <t>P. Unit.</t>
  </si>
  <si>
    <t>Total</t>
  </si>
  <si>
    <t>Quant.</t>
  </si>
  <si>
    <t>Und.</t>
  </si>
  <si>
    <t xml:space="preserve">Planilha orçamentária </t>
  </si>
  <si>
    <t>Serviços Preliminares</t>
  </si>
  <si>
    <t>1.0</t>
  </si>
  <si>
    <t>2.0</t>
  </si>
  <si>
    <t>Estrutura</t>
  </si>
  <si>
    <t>Revestimento</t>
  </si>
  <si>
    <t>10.0</t>
  </si>
  <si>
    <t>Limpeza</t>
  </si>
  <si>
    <t>Valor</t>
  </si>
  <si>
    <t>30 dias</t>
  </si>
  <si>
    <t>60 dias</t>
  </si>
  <si>
    <t>%</t>
  </si>
  <si>
    <t>R$</t>
  </si>
  <si>
    <t>Cronograma Físico-financeiro.</t>
  </si>
  <si>
    <t>m²</t>
  </si>
  <si>
    <t>74106/001</t>
  </si>
  <si>
    <t>Instalação Elétrica</t>
  </si>
  <si>
    <t>Item</t>
  </si>
  <si>
    <t>kg</t>
  </si>
  <si>
    <t xml:space="preserve"> </t>
  </si>
  <si>
    <t>ajuste inpc</t>
  </si>
  <si>
    <t>CNPJ 10.716.738/0001-03</t>
  </si>
  <si>
    <t>Armação de pilar ou viga de uma estrutura convencional de concreto armado em um edifício de multiplos pavimentos utilizando aço CA-60 de 5.0 mm - montagem</t>
  </si>
  <si>
    <t>Armação de pilar ou viga de uma estrutura convencional de concreto armado em um edifício de multiplos pavimentos utilizando aço CA-60 de 10.0 mm - montagem</t>
  </si>
  <si>
    <t>Alvenaria de vedação de bloco cerâmicos furados na vertical de 9x19x39 cm (espessura 9cm) e argamassa de assentamento com preparo em betoneira</t>
  </si>
  <si>
    <t>Rasgo em alvenaria para ramais / distribuição com diâmetros menores ou iguais a 40 mm</t>
  </si>
  <si>
    <t>Chumbamento linear em alvenaria para ramais / distribuição com diâmetros menores ou iguais a 40 mm</t>
  </si>
  <si>
    <t>Impermealibilização de estruturas enterradas, com tinta asfaltica, duas demãos</t>
  </si>
  <si>
    <t>Chapisco aplicado em alvenarias e estruturas de concreto internas, com colher de pedreiro. Argamassa traço 1:3 com preparo em betoneira 400L</t>
  </si>
  <si>
    <t>Emboço, para recebimento de cerâmica, em argamassa traço 1:2:8, praparo mecanico com betoneira 400L, aplicado manualmente em faces internas de paredes de ambientes com área menor que 5m² e 10m², espessura de 20mm, com execução de taliscas</t>
  </si>
  <si>
    <t>Massa única, para recebimento de pintura, em argamassa traço 1:2:8, preparo mecanico com betoneira 400L, aplicada manualmente com faces internas de paredes, espessura de 10mm, com execução de taliscas</t>
  </si>
  <si>
    <t>Aplicação manual de pintura com tinta látex acrílica em paredes, duas demãos</t>
  </si>
  <si>
    <t>Limpeza final da obra</t>
  </si>
  <si>
    <t>Lampada led 10 W bivolt branca, formato tradicional (base E27) - fornecimento e instalação</t>
  </si>
  <si>
    <t>Ponto de tomada residencial, incluindo tomada 10A/250V, caixa elétrica, eletroduto, cabo, rasgo, quebra e chumbamento</t>
  </si>
  <si>
    <t>Revestimento cerâmico (PI 5)  para piso com placas tipo grês com dimensões ( mínimas ) 35x35 cm, aplicada em ambientes de área menor que 5m²</t>
  </si>
  <si>
    <t>Fabricação de fôrma para pilares e estruturas similares, em madeira serrada,  E=25mm.</t>
  </si>
  <si>
    <t>Montagem e desmontagem de fôrma de pilares retangulares e estrutras similares com área média das seções maior que 0,25m², Pé direito simples, em madeira serrada, 2 utilizações.</t>
  </si>
  <si>
    <t>Concreto FCK = 25MPA, traço 1:2,3:2,7 (cimento / areia média / brita 1) - preparo mecanico com betoneira (Estaca e Baldrame).</t>
  </si>
  <si>
    <t>Verga moldada in loco em concreto para janelas com até 2,50 m de vão</t>
  </si>
  <si>
    <t xml:space="preserve">Montagem e desmontagem de andaime tubular tipo torre. </t>
  </si>
  <si>
    <t>Luminaria tipo spot, de sobrepor, com 2 lâmpadas de 15 w- fonecimento e instalação.</t>
  </si>
  <si>
    <r>
      <t>Ponto de iluminação incluindo interruptor simples, caixa elétrica, eletroduto, cabo, rasgo, quedra e chumbamento (</t>
    </r>
    <r>
      <rPr>
        <b/>
        <sz val="10"/>
        <rFont val="Arial"/>
        <family val="2"/>
      </rPr>
      <t>excluindo</t>
    </r>
    <r>
      <rPr>
        <sz val="10"/>
        <rFont val="Arial"/>
        <family val="2"/>
      </rPr>
      <t xml:space="preserve"> luminária e lâmpada)</t>
    </r>
  </si>
  <si>
    <t>Esquadrias</t>
  </si>
  <si>
    <t>Revestimento cerâmico para paredes internas com placas tipo esmaltada extra de mimensões 25 x 35 cm aplicadas em ambientes de área menor que 5 m² a maia altura das paredes.</t>
  </si>
  <si>
    <t xml:space="preserve">un </t>
  </si>
  <si>
    <t xml:space="preserve">kit de porta de madeira para pintura, semi-oca ( Leve ou Média ), padrão popular , 80x210cm, espessura de 3,50 cm, itens inclusos: dobradiças, montagem e istalação do batente, fechadura com execução do furo, fornecimento e instalação. </t>
  </si>
  <si>
    <t xml:space="preserve">Redução excentrica, PVC, serie R, água pluvial, DN 75 x 50 mm, junta elastica, fornecimento e instalação em ramal de encaminhamento. </t>
  </si>
  <si>
    <t xml:space="preserve">Caixa sifonada PVC, 150x150x50 mm, com grelha redonda branca. </t>
  </si>
  <si>
    <t>Tubo PVC, soldável, DN 25mm, água fria.(NBR-5648).</t>
  </si>
  <si>
    <t>Registro de gaveta com acabamento e canopla cromados, simples, bitola 1 1/2".</t>
  </si>
  <si>
    <t xml:space="preserve">Torneira metálica de boia convencional para caixa d'agua, 3/4", com haste metálica e balão de plastico. </t>
  </si>
  <si>
    <t>Torneira cromada curta sem bico para uso geral 1/2" ou 3/4". ( jardim)</t>
  </si>
  <si>
    <t>Curva de PVC 90 graus, soldável, 25 mm, para água fria predial.</t>
  </si>
  <si>
    <t xml:space="preserve">Curva de PVC 90graus, roscavel, 3/4", água fria predial. </t>
  </si>
  <si>
    <t>Caixa d'agua em polietilieno 1000 Litros, com tampa.</t>
  </si>
  <si>
    <t>Cabo de cobre, flexivel, classe 4 ou 5, isolação em PVC/A, antichama BWF-B, 1 condutor, 450/750V, seção nominal 4 mm1</t>
  </si>
  <si>
    <t>Instalação Hidráulica e Sanitária</t>
  </si>
  <si>
    <t xml:space="preserve">Caixa enterrada hidráulica retangular em alvenaria com tijolos cerâmicos maciços, dimesões internas: 0,6x0,6x0,6 m para rede de esgoto ou drenagem. </t>
  </si>
  <si>
    <t>Placa de obra ( Para construção Civil) em chapa galvanizada nº22, adeivada, de 2,0 x 1,125 m.</t>
  </si>
  <si>
    <t>74202/002</t>
  </si>
  <si>
    <t xml:space="preserve">Laje pré-moldada para piso, sobrecarga 200 kg/m², vãos até 3,50m, E=8cm, com lajotas, concreto FCK=20MPA, 4 cm, inter-eixo 38 cm, com escoramento e ferragem negativa. </t>
  </si>
  <si>
    <t xml:space="preserve">Contrapiso em argamassa traço 1:4 (Cimento e areia), preparo manual, espessura 2 cm. </t>
  </si>
  <si>
    <t>Pintura em verniz sintetico brilhante em madeira, três demãos (portas)</t>
  </si>
  <si>
    <t>Aplicação e lixamento de massa látex em paredes, duas demãos</t>
  </si>
  <si>
    <t>3.0</t>
  </si>
  <si>
    <t>9.0</t>
  </si>
  <si>
    <t>Obra: Câmara Municipal de Alta Floresta.</t>
  </si>
  <si>
    <t>Endereço:  Avenida Ariosto da Riva, Lote AC 18/2, Canteiro Central, Alta Floresta MT.</t>
  </si>
  <si>
    <t>BOLETIM SINAPI Setembro /2020.</t>
  </si>
  <si>
    <t>Área de serviço a ser reformada:  40,37m².</t>
  </si>
  <si>
    <t>Tubo PVC, série r, água pluvial, DN 50 mm, fornecimento e instalação em condutores verticais de águas pluviais.</t>
  </si>
  <si>
    <t>LDI = 26,14%</t>
  </si>
  <si>
    <t>Área de parede a ser pintada: 1.932,00 m².</t>
  </si>
  <si>
    <t>Pintura ( Paredes internas e forro )</t>
  </si>
  <si>
    <r>
      <t xml:space="preserve">Forro em placas de gesso, para ambientes residenciais ou comerciais ( </t>
    </r>
    <r>
      <rPr>
        <b/>
        <sz val="10"/>
        <rFont val="Arial"/>
        <family val="2"/>
      </rPr>
      <t>Sala da Imprensa</t>
    </r>
    <r>
      <rPr>
        <sz val="10"/>
        <rFont val="Arial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</si>
</sst>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Bitstream Vera Sans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26"/>
      <name val="Arial"/>
      <family val="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5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" fontId="0" fillId="0" borderId="2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/>
    <xf numFmtId="0" fontId="0" fillId="0" borderId="0" xfId="0" applyAlignment="1">
      <alignment horizontal="left"/>
    </xf>
    <xf numFmtId="0" fontId="9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vertical="justify"/>
    </xf>
    <xf numFmtId="164" fontId="0" fillId="0" borderId="0" xfId="1" applyFont="1"/>
    <xf numFmtId="4" fontId="0" fillId="0" borderId="8" xfId="0" applyNumberFormat="1" applyBorder="1"/>
    <xf numFmtId="0" fontId="0" fillId="0" borderId="6" xfId="0" applyBorder="1"/>
    <xf numFmtId="0" fontId="4" fillId="0" borderId="2" xfId="0" quotePrefix="1" applyFont="1" applyBorder="1" applyAlignment="1">
      <alignment horizontal="left" vertical="justify"/>
    </xf>
    <xf numFmtId="164" fontId="0" fillId="0" borderId="9" xfId="1" applyFont="1" applyBorder="1"/>
    <xf numFmtId="164" fontId="0" fillId="0" borderId="10" xfId="1" applyFont="1" applyBorder="1"/>
    <xf numFmtId="164" fontId="0" fillId="0" borderId="11" xfId="1" applyFont="1" applyBorder="1"/>
    <xf numFmtId="164" fontId="4" fillId="0" borderId="1" xfId="1" applyFont="1" applyBorder="1" applyAlignment="1">
      <alignment horizontal="center"/>
    </xf>
    <xf numFmtId="164" fontId="4" fillId="0" borderId="10" xfId="1" applyFont="1" applyBorder="1" applyAlignment="1">
      <alignment horizontal="center"/>
    </xf>
    <xf numFmtId="0" fontId="4" fillId="0" borderId="2" xfId="0" applyFont="1" applyBorder="1" applyAlignment="1">
      <alignment horizontal="right" vertical="justify"/>
    </xf>
    <xf numFmtId="0" fontId="4" fillId="0" borderId="2" xfId="0" quotePrefix="1" applyFont="1" applyBorder="1" applyAlignment="1">
      <alignment horizontal="center"/>
    </xf>
    <xf numFmtId="4" fontId="4" fillId="0" borderId="2" xfId="0" applyNumberFormat="1" applyFont="1" applyBorder="1"/>
    <xf numFmtId="164" fontId="4" fillId="0" borderId="12" xfId="1" applyFont="1" applyBorder="1"/>
    <xf numFmtId="0" fontId="3" fillId="0" borderId="13" xfId="0" quotePrefix="1" applyFont="1" applyBorder="1" applyAlignment="1">
      <alignment horizontal="left" vertical="justify"/>
    </xf>
    <xf numFmtId="0" fontId="3" fillId="0" borderId="14" xfId="0" quotePrefix="1" applyFont="1" applyBorder="1" applyAlignment="1">
      <alignment horizontal="left" vertical="justify"/>
    </xf>
    <xf numFmtId="0" fontId="0" fillId="0" borderId="14" xfId="0" applyBorder="1" applyAlignment="1">
      <alignment horizontal="right" vertical="justify"/>
    </xf>
    <xf numFmtId="164" fontId="3" fillId="0" borderId="15" xfId="1" quotePrefix="1" applyFont="1" applyBorder="1" applyAlignment="1">
      <alignment horizontal="left" vertical="justify"/>
    </xf>
    <xf numFmtId="0" fontId="3" fillId="0" borderId="16" xfId="0" quotePrefix="1" applyFont="1" applyBorder="1" applyAlignment="1">
      <alignment horizontal="left" vertical="justify"/>
    </xf>
    <xf numFmtId="164" fontId="4" fillId="0" borderId="12" xfId="1" quotePrefix="1" applyFont="1" applyBorder="1" applyAlignment="1">
      <alignment horizontal="left" vertical="justify"/>
    </xf>
    <xf numFmtId="0" fontId="3" fillId="0" borderId="17" xfId="0" quotePrefix="1" applyFont="1" applyBorder="1" applyAlignment="1">
      <alignment horizontal="left" vertical="justify"/>
    </xf>
    <xf numFmtId="0" fontId="3" fillId="0" borderId="18" xfId="0" quotePrefix="1" applyFont="1" applyBorder="1" applyAlignment="1">
      <alignment horizontal="left" vertical="justify"/>
    </xf>
    <xf numFmtId="164" fontId="3" fillId="0" borderId="19" xfId="1" quotePrefix="1" applyFont="1" applyBorder="1" applyAlignment="1">
      <alignment horizontal="left" vertical="justify"/>
    </xf>
    <xf numFmtId="0" fontId="4" fillId="0" borderId="6" xfId="0" applyFont="1" applyBorder="1" applyAlignment="1">
      <alignment horizontal="center"/>
    </xf>
    <xf numFmtId="164" fontId="4" fillId="0" borderId="9" xfId="1" applyFont="1" applyBorder="1" applyAlignment="1">
      <alignment horizontal="center"/>
    </xf>
    <xf numFmtId="164" fontId="0" fillId="0" borderId="0" xfId="0" applyNumberFormat="1"/>
    <xf numFmtId="164" fontId="4" fillId="0" borderId="2" xfId="0" quotePrefix="1" applyNumberFormat="1" applyFont="1" applyBorder="1" applyAlignment="1">
      <alignment horizontal="left" vertical="justify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" fontId="3" fillId="0" borderId="22" xfId="0" applyNumberFormat="1" applyFont="1" applyBorder="1"/>
    <xf numFmtId="0" fontId="3" fillId="0" borderId="22" xfId="0" quotePrefix="1" applyFont="1" applyBorder="1" applyAlignment="1">
      <alignment horizontal="left" vertical="justify"/>
    </xf>
    <xf numFmtId="0" fontId="3" fillId="0" borderId="23" xfId="0" quotePrefix="1" applyFont="1" applyBorder="1" applyAlignment="1">
      <alignment horizontal="left" vertical="justify"/>
    </xf>
    <xf numFmtId="0" fontId="5" fillId="0" borderId="22" xfId="0" quotePrefix="1" applyFont="1" applyBorder="1" applyAlignment="1">
      <alignment horizontal="left" vertical="justify"/>
    </xf>
    <xf numFmtId="0" fontId="3" fillId="0" borderId="24" xfId="0" quotePrefix="1" applyFont="1" applyBorder="1" applyAlignment="1">
      <alignment horizontal="left" vertical="justify"/>
    </xf>
    <xf numFmtId="0" fontId="4" fillId="0" borderId="26" xfId="0" applyFont="1" applyBorder="1" applyAlignment="1">
      <alignment horizontal="center"/>
    </xf>
    <xf numFmtId="164" fontId="5" fillId="0" borderId="27" xfId="1" applyFont="1" applyBorder="1" applyAlignment="1">
      <alignment horizontal="center"/>
    </xf>
    <xf numFmtId="164" fontId="3" fillId="0" borderId="28" xfId="1" quotePrefix="1" applyFont="1" applyBorder="1" applyAlignment="1">
      <alignment horizontal="left" vertical="justify"/>
    </xf>
    <xf numFmtId="164" fontId="3" fillId="0" borderId="29" xfId="1" quotePrefix="1" applyFont="1" applyBorder="1" applyAlignment="1">
      <alignment horizontal="left" vertical="justify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164" fontId="4" fillId="0" borderId="32" xfId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4" fontId="4" fillId="0" borderId="34" xfId="1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vertical="center"/>
    </xf>
    <xf numFmtId="0" fontId="3" fillId="0" borderId="37" xfId="0" quotePrefix="1" applyFont="1" applyBorder="1" applyAlignment="1">
      <alignment horizontal="left" vertical="justify"/>
    </xf>
    <xf numFmtId="0" fontId="3" fillId="0" borderId="36" xfId="0" quotePrefix="1" applyFont="1" applyBorder="1" applyAlignment="1">
      <alignment horizontal="left" vertical="justify"/>
    </xf>
    <xf numFmtId="0" fontId="3" fillId="0" borderId="38" xfId="0" quotePrefix="1" applyFont="1" applyBorder="1" applyAlignment="1">
      <alignment horizontal="left" vertical="justify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0" borderId="41" xfId="0" quotePrefix="1" applyFont="1" applyBorder="1" applyAlignment="1">
      <alignment horizontal="left" vertical="justify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5" fillId="0" borderId="46" xfId="0" applyNumberFormat="1" applyFont="1" applyBorder="1" applyAlignment="1">
      <alignment horizontal="center"/>
    </xf>
    <xf numFmtId="164" fontId="3" fillId="0" borderId="46" xfId="0" quotePrefix="1" applyNumberFormat="1" applyFont="1" applyBorder="1" applyAlignment="1">
      <alignment horizontal="center"/>
    </xf>
    <xf numFmtId="0" fontId="5" fillId="0" borderId="47" xfId="0" applyFont="1" applyBorder="1" applyAlignment="1">
      <alignment horizontal="left" vertical="justify"/>
    </xf>
    <xf numFmtId="164" fontId="3" fillId="0" borderId="46" xfId="0" quotePrefix="1" applyNumberFormat="1" applyFont="1" applyBorder="1" applyAlignment="1">
      <alignment horizontal="left" vertical="justify"/>
    </xf>
    <xf numFmtId="0" fontId="3" fillId="0" borderId="48" xfId="0" applyFont="1" applyBorder="1" applyAlignment="1">
      <alignment horizontal="right" vertical="justify"/>
    </xf>
    <xf numFmtId="0" fontId="3" fillId="0" borderId="49" xfId="0" quotePrefix="1" applyFont="1" applyBorder="1" applyAlignment="1">
      <alignment horizontal="left" vertical="justify"/>
    </xf>
    <xf numFmtId="164" fontId="5" fillId="0" borderId="46" xfId="0" quotePrefix="1" applyNumberFormat="1" applyFont="1" applyBorder="1" applyAlignment="1">
      <alignment horizontal="left" vertical="justify"/>
    </xf>
    <xf numFmtId="0" fontId="3" fillId="0" borderId="50" xfId="0" quotePrefix="1" applyFont="1" applyBorder="1" applyAlignment="1">
      <alignment horizontal="left" vertical="justify"/>
    </xf>
    <xf numFmtId="0" fontId="3" fillId="0" borderId="51" xfId="0" quotePrefix="1" applyFont="1" applyBorder="1" applyAlignment="1">
      <alignment horizontal="left" vertical="justify"/>
    </xf>
    <xf numFmtId="0" fontId="4" fillId="0" borderId="5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4" fontId="3" fillId="0" borderId="36" xfId="1" applyFont="1" applyBorder="1" applyAlignment="1">
      <alignment horizontal="center"/>
    </xf>
    <xf numFmtId="164" fontId="3" fillId="0" borderId="36" xfId="1" applyFont="1" applyBorder="1"/>
    <xf numFmtId="164" fontId="3" fillId="0" borderId="36" xfId="1" quotePrefix="1" applyFont="1" applyBorder="1" applyAlignment="1">
      <alignment horizontal="left" vertical="justify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164" fontId="3" fillId="0" borderId="55" xfId="1" applyFont="1" applyBorder="1" applyAlignment="1">
      <alignment horizontal="center"/>
    </xf>
    <xf numFmtId="164" fontId="3" fillId="0" borderId="55" xfId="1" quotePrefix="1" applyFont="1" applyBorder="1" applyAlignment="1">
      <alignment horizontal="left" vertical="justify"/>
    </xf>
    <xf numFmtId="0" fontId="3" fillId="0" borderId="56" xfId="0" quotePrefix="1" applyFont="1" applyBorder="1" applyAlignment="1">
      <alignment horizontal="left" vertical="justify"/>
    </xf>
    <xf numFmtId="0" fontId="3" fillId="0" borderId="57" xfId="0" quotePrefix="1" applyFont="1" applyBorder="1" applyAlignment="1">
      <alignment horizontal="left" vertical="justify"/>
    </xf>
    <xf numFmtId="0" fontId="3" fillId="0" borderId="58" xfId="0" quotePrefix="1" applyFont="1" applyBorder="1" applyAlignment="1">
      <alignment horizontal="left" vertical="justify"/>
    </xf>
    <xf numFmtId="0" fontId="4" fillId="0" borderId="52" xfId="0" applyFont="1" applyBorder="1" applyAlignment="1">
      <alignment horizontal="center" vertical="center"/>
    </xf>
    <xf numFmtId="164" fontId="3" fillId="0" borderId="46" xfId="1" applyFont="1" applyBorder="1" applyAlignment="1">
      <alignment horizontal="center"/>
    </xf>
    <xf numFmtId="164" fontId="3" fillId="0" borderId="46" xfId="1" quotePrefix="1" applyFont="1" applyBorder="1" applyAlignment="1">
      <alignment horizontal="left" vertical="justify"/>
    </xf>
    <xf numFmtId="164" fontId="4" fillId="0" borderId="59" xfId="1" applyFont="1" applyBorder="1" applyAlignment="1">
      <alignment horizontal="center"/>
    </xf>
    <xf numFmtId="0" fontId="3" fillId="0" borderId="0" xfId="0" quotePrefix="1" applyFont="1" applyAlignment="1">
      <alignment horizontal="left" vertical="justify"/>
    </xf>
    <xf numFmtId="164" fontId="3" fillId="0" borderId="0" xfId="1" quotePrefix="1" applyFont="1" applyAlignment="1">
      <alignment horizontal="left" vertical="justify"/>
    </xf>
    <xf numFmtId="4" fontId="5" fillId="0" borderId="2" xfId="0" applyNumberFormat="1" applyFont="1" applyBorder="1"/>
    <xf numFmtId="0" fontId="1" fillId="0" borderId="0" xfId="0" applyFont="1"/>
    <xf numFmtId="0" fontId="12" fillId="0" borderId="6" xfId="0" applyFont="1" applyBorder="1" applyAlignment="1">
      <alignment horizontal="center" vertical="center" wrapText="1"/>
    </xf>
    <xf numFmtId="4" fontId="13" fillId="0" borderId="7" xfId="0" applyNumberFormat="1" applyFont="1" applyBorder="1"/>
    <xf numFmtId="4" fontId="13" fillId="0" borderId="0" xfId="0" applyNumberFormat="1" applyFont="1"/>
    <xf numFmtId="0" fontId="13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2" xfId="0" quotePrefix="1" applyNumberFormat="1" applyFont="1" applyBorder="1" applyAlignment="1">
      <alignment horizontal="left" vertical="justify"/>
    </xf>
    <xf numFmtId="4" fontId="6" fillId="0" borderId="0" xfId="0" applyNumberFormat="1" applyFont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6" xfId="0" quotePrefix="1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3" fillId="0" borderId="60" xfId="0" applyFont="1" applyBorder="1"/>
    <xf numFmtId="0" fontId="0" fillId="0" borderId="61" xfId="0" applyBorder="1"/>
    <xf numFmtId="0" fontId="3" fillId="0" borderId="0" xfId="0" applyFont="1"/>
    <xf numFmtId="0" fontId="9" fillId="0" borderId="0" xfId="0" applyFont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5" xfId="0" applyFont="1" applyBorder="1" applyAlignment="1">
      <alignment vertical="center"/>
    </xf>
    <xf numFmtId="0" fontId="5" fillId="0" borderId="25" xfId="0" quotePrefix="1" applyFont="1" applyBorder="1" applyAlignment="1">
      <alignment horizontal="left" vertical="justify"/>
    </xf>
    <xf numFmtId="0" fontId="5" fillId="0" borderId="63" xfId="0" quotePrefix="1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164" fontId="4" fillId="0" borderId="27" xfId="1" quotePrefix="1" applyFont="1" applyBorder="1" applyAlignment="1">
      <alignment horizontal="left" vertical="justify"/>
    </xf>
    <xf numFmtId="0" fontId="1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/>
    </xf>
    <xf numFmtId="4" fontId="16" fillId="0" borderId="2" xfId="0" applyNumberFormat="1" applyFont="1" applyBorder="1"/>
    <xf numFmtId="4" fontId="16" fillId="0" borderId="8" xfId="0" applyNumberFormat="1" applyFont="1" applyBorder="1"/>
    <xf numFmtId="164" fontId="16" fillId="0" borderId="12" xfId="1" applyFont="1" applyBorder="1"/>
    <xf numFmtId="0" fontId="16" fillId="0" borderId="0" xfId="0" applyFont="1"/>
    <xf numFmtId="0" fontId="16" fillId="0" borderId="16" xfId="0" quotePrefix="1" applyFont="1" applyBorder="1" applyAlignment="1">
      <alignment horizontal="left" vertical="center"/>
    </xf>
    <xf numFmtId="4" fontId="17" fillId="0" borderId="2" xfId="0" applyNumberFormat="1" applyFont="1" applyBorder="1"/>
    <xf numFmtId="0" fontId="16" fillId="0" borderId="2" xfId="0" quotePrefix="1" applyFont="1" applyBorder="1" applyAlignment="1">
      <alignment horizontal="left" vertical="justify"/>
    </xf>
    <xf numFmtId="0" fontId="17" fillId="0" borderId="1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justify"/>
    </xf>
    <xf numFmtId="0" fontId="16" fillId="0" borderId="16" xfId="0" quotePrefix="1" applyFont="1" applyBorder="1" applyAlignment="1">
      <alignment horizontal="left" vertical="justify"/>
    </xf>
    <xf numFmtId="0" fontId="17" fillId="0" borderId="2" xfId="0" quotePrefix="1" applyFont="1" applyBorder="1" applyAlignment="1">
      <alignment horizontal="left" vertical="justify"/>
    </xf>
    <xf numFmtId="164" fontId="16" fillId="0" borderId="12" xfId="1" quotePrefix="1" applyFont="1" applyBorder="1" applyAlignment="1">
      <alignment horizontal="left" vertical="justify"/>
    </xf>
    <xf numFmtId="0" fontId="1" fillId="0" borderId="16" xfId="0" applyFont="1" applyBorder="1" applyAlignment="1">
      <alignment horizontal="left" vertical="center"/>
    </xf>
    <xf numFmtId="0" fontId="1" fillId="0" borderId="2" xfId="0" quotePrefix="1" applyFont="1" applyBorder="1" applyAlignment="1">
      <alignment horizontal="center"/>
    </xf>
    <xf numFmtId="4" fontId="1" fillId="0" borderId="2" xfId="0" applyNumberFormat="1" applyFont="1" applyBorder="1"/>
    <xf numFmtId="4" fontId="1" fillId="0" borderId="8" xfId="0" applyNumberFormat="1" applyFont="1" applyBorder="1"/>
    <xf numFmtId="164" fontId="1" fillId="0" borderId="12" xfId="1" applyBorder="1"/>
    <xf numFmtId="0" fontId="1" fillId="0" borderId="16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16" xfId="0" quotePrefix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left" vertical="justify"/>
    </xf>
    <xf numFmtId="0" fontId="5" fillId="0" borderId="2" xfId="0" quotePrefix="1" applyFont="1" applyBorder="1" applyAlignment="1">
      <alignment horizontal="left" vertical="justify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43" fontId="0" fillId="0" borderId="0" xfId="0" applyNumberFormat="1"/>
    <xf numFmtId="4" fontId="18" fillId="0" borderId="2" xfId="0" applyNumberFormat="1" applyFont="1" applyBorder="1"/>
    <xf numFmtId="0" fontId="18" fillId="0" borderId="2" xfId="0" quotePrefix="1" applyFont="1" applyBorder="1" applyAlignment="1">
      <alignment horizontal="left" vertical="justify"/>
    </xf>
    <xf numFmtId="4" fontId="0" fillId="0" borderId="0" xfId="0" applyNumberFormat="1" applyAlignment="1">
      <alignment horizontal="left"/>
    </xf>
    <xf numFmtId="0" fontId="14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6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1" fillId="0" borderId="16" xfId="0" quotePrefix="1" applyFont="1" applyBorder="1" applyAlignment="1">
      <alignment horizontal="left" vertical="center" wrapText="1"/>
    </xf>
    <xf numFmtId="0" fontId="4" fillId="0" borderId="16" xfId="0" quotePrefix="1" applyFont="1" applyBorder="1" applyAlignment="1">
      <alignment horizontal="left" vertical="justify"/>
    </xf>
    <xf numFmtId="0" fontId="1" fillId="0" borderId="16" xfId="0" quotePrefix="1" applyFont="1" applyBorder="1" applyAlignment="1">
      <alignment horizontal="left" vertical="justify"/>
    </xf>
    <xf numFmtId="0" fontId="1" fillId="0" borderId="16" xfId="0" applyFont="1" applyBorder="1" applyAlignment="1">
      <alignment horizontal="left" vertical="justify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3028950</xdr:colOff>
      <xdr:row>2</xdr:row>
      <xdr:rowOff>47625</xdr:rowOff>
    </xdr:from>
    <xdr:to>
      <xdr:col>5</xdr:col>
      <xdr:colOff>5514975</xdr:colOff>
      <xdr:row>3</xdr:row>
      <xdr:rowOff>227135</xdr:rowOff>
    </xdr:to>
    <xdr:pic>
      <xdr:nvPicPr>
        <xdr:cNvPr id="1193" name="Imagem 3" descr="Logo Fernandes 03.JPG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59315" y="274760"/>
          <a:ext cx="2486025" cy="32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619126</xdr:colOff>
      <xdr:row>2</xdr:row>
      <xdr:rowOff>47625</xdr:rowOff>
    </xdr:from>
    <xdr:to>
      <xdr:col>11</xdr:col>
      <xdr:colOff>530916</xdr:colOff>
      <xdr:row>3</xdr:row>
      <xdr:rowOff>207065</xdr:rowOff>
    </xdr:to>
    <xdr:pic>
      <xdr:nvPicPr>
        <xdr:cNvPr id="3241" name="Imagem 3" descr="Logo Fernandes 03.JPG">
          <a:extLst>
            <a:ext uri="{FF2B5EF4-FFF2-40B4-BE49-F238E27FC236}">
              <a16:creationId xmlns:a16="http://schemas.microsoft.com/office/drawing/2014/main" xmlns="" id="{00000000-0008-0000-01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75778" y="279538"/>
          <a:ext cx="2487681" cy="30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1076325</xdr:colOff>
      <xdr:row>2</xdr:row>
      <xdr:rowOff>57150</xdr:rowOff>
    </xdr:from>
    <xdr:to>
      <xdr:col>14</xdr:col>
      <xdr:colOff>104775</xdr:colOff>
      <xdr:row>3</xdr:row>
      <xdr:rowOff>161925</xdr:rowOff>
    </xdr:to>
    <xdr:pic>
      <xdr:nvPicPr>
        <xdr:cNvPr id="4265" name="Imagem 3" descr="Logo Fernandes 03.JPG">
          <a:extLst>
            <a:ext uri="{FF2B5EF4-FFF2-40B4-BE49-F238E27FC236}">
              <a16:creationId xmlns:a16="http://schemas.microsoft.com/office/drawing/2014/main" xmlns="" id="{00000000-0008-0000-0300-0000A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285750"/>
          <a:ext cx="24860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O99"/>
  <sheetViews>
    <sheetView tabSelected="1" view="pageBreakPreview" topLeftCell="A82" zoomScale="115" zoomScaleSheetLayoutView="115" workbookViewId="0">
      <selection activeCell="F40" sqref="F40"/>
    </sheetView>
  </sheetViews>
  <sheetFormatPr defaultRowHeight="12.75"/>
  <cols>
    <col min="3" max="3" width="5.85546875" customWidth="1"/>
    <col min="4" max="4" width="2.85546875" customWidth="1"/>
    <col min="5" max="5" width="12.5703125" style="15" customWidth="1"/>
    <col min="6" max="6" width="87.28515625" customWidth="1"/>
    <col min="7" max="7" width="9.7109375" customWidth="1"/>
    <col min="8" max="8" width="10.7109375" style="1" hidden="1" customWidth="1"/>
    <col min="9" max="9" width="8.42578125" style="114" bestFit="1" customWidth="1"/>
    <col min="10" max="10" width="9.140625" style="1" bestFit="1" customWidth="1"/>
    <col min="11" max="11" width="12.5703125" style="1" customWidth="1"/>
    <col min="12" max="12" width="13.140625" style="22" customWidth="1"/>
    <col min="13" max="13" width="4" customWidth="1"/>
    <col min="14" max="14" width="12.7109375" customWidth="1"/>
  </cols>
  <sheetData>
    <row r="1" spans="5:15">
      <c r="H1"/>
      <c r="I1" s="106"/>
      <c r="J1"/>
      <c r="K1"/>
    </row>
    <row r="2" spans="5:15" ht="5.25" customHeight="1">
      <c r="F2" s="12"/>
      <c r="H2"/>
      <c r="I2" s="106"/>
      <c r="J2"/>
      <c r="K2"/>
    </row>
    <row r="3" spans="5:15" ht="11.25" customHeight="1">
      <c r="E3" s="115"/>
      <c r="F3" s="24"/>
      <c r="G3" s="10"/>
      <c r="H3" s="10"/>
      <c r="I3" s="107"/>
      <c r="J3" s="11"/>
      <c r="K3" s="11"/>
      <c r="L3" s="26"/>
    </row>
    <row r="4" spans="5:15" ht="20.25" customHeight="1">
      <c r="E4" s="178"/>
      <c r="F4" s="179"/>
      <c r="G4" s="179"/>
      <c r="H4" s="179"/>
      <c r="I4" s="179"/>
      <c r="J4" s="179"/>
      <c r="K4" s="179"/>
      <c r="L4" s="180"/>
    </row>
    <row r="5" spans="5:15" ht="15.75" customHeight="1">
      <c r="E5" s="181" t="s">
        <v>46</v>
      </c>
      <c r="F5" s="182"/>
      <c r="G5" s="182"/>
      <c r="H5" s="182"/>
      <c r="I5" s="182"/>
      <c r="J5" s="182"/>
      <c r="K5" s="182"/>
      <c r="L5" s="183"/>
    </row>
    <row r="6" spans="5:15" ht="6" customHeight="1">
      <c r="E6" s="116"/>
      <c r="F6" s="13"/>
      <c r="G6" s="12"/>
      <c r="H6" s="14"/>
      <c r="I6" s="108"/>
      <c r="J6" s="14"/>
      <c r="K6" s="14"/>
      <c r="L6" s="28"/>
    </row>
    <row r="7" spans="5:15" ht="9" customHeight="1">
      <c r="F7" s="8"/>
      <c r="I7" s="109"/>
    </row>
    <row r="8" spans="5:15" ht="18">
      <c r="E8" s="117" t="s">
        <v>25</v>
      </c>
      <c r="F8" s="17"/>
      <c r="G8" s="17"/>
      <c r="H8" s="17"/>
      <c r="I8" s="17"/>
      <c r="J8" s="17"/>
      <c r="K8" s="17"/>
    </row>
    <row r="9" spans="5:15">
      <c r="E9" s="133" t="s">
        <v>92</v>
      </c>
      <c r="H9"/>
      <c r="I9" s="110"/>
      <c r="J9"/>
      <c r="K9" s="15"/>
    </row>
    <row r="10" spans="5:15">
      <c r="E10" s="133" t="s">
        <v>93</v>
      </c>
      <c r="F10" s="8"/>
      <c r="I10" s="109"/>
    </row>
    <row r="11" spans="5:15">
      <c r="E11" s="133" t="s">
        <v>95</v>
      </c>
      <c r="F11" s="8"/>
      <c r="I11" s="109"/>
    </row>
    <row r="12" spans="5:15">
      <c r="E12" s="176" t="s">
        <v>98</v>
      </c>
      <c r="F12" s="175"/>
      <c r="I12" s="109"/>
    </row>
    <row r="13" spans="5:15" ht="13.5" thickBot="1">
      <c r="E13" s="176" t="s">
        <v>97</v>
      </c>
      <c r="F13" s="8"/>
      <c r="I13" s="109"/>
    </row>
    <row r="14" spans="5:15">
      <c r="E14" s="126" t="s">
        <v>94</v>
      </c>
      <c r="F14" s="16"/>
      <c r="G14" s="16"/>
      <c r="H14" s="16"/>
      <c r="I14" s="16"/>
      <c r="J14" s="3"/>
      <c r="K14" s="3"/>
      <c r="N14" s="123" t="s">
        <v>45</v>
      </c>
      <c r="O14" s="125" t="s">
        <v>17</v>
      </c>
    </row>
    <row r="15" spans="5:15" ht="13.5" thickBot="1">
      <c r="E15" s="5" t="s">
        <v>19</v>
      </c>
      <c r="F15" s="2" t="s">
        <v>18</v>
      </c>
      <c r="G15" s="2" t="s">
        <v>24</v>
      </c>
      <c r="H15" s="2" t="s">
        <v>20</v>
      </c>
      <c r="I15" s="2" t="s">
        <v>23</v>
      </c>
      <c r="J15" s="2" t="s">
        <v>21</v>
      </c>
      <c r="K15" s="2" t="s">
        <v>17</v>
      </c>
      <c r="L15" s="29" t="s">
        <v>22</v>
      </c>
      <c r="N15" s="124">
        <v>0</v>
      </c>
      <c r="O15">
        <v>0.24490000000000001</v>
      </c>
    </row>
    <row r="16" spans="5:15">
      <c r="E16" s="118"/>
      <c r="F16" s="44"/>
      <c r="G16" s="44"/>
      <c r="H16" s="44"/>
      <c r="I16" s="111"/>
      <c r="J16" s="44"/>
      <c r="K16" s="44"/>
      <c r="L16" s="45"/>
    </row>
    <row r="17" spans="5:15">
      <c r="E17" s="20" t="s">
        <v>27</v>
      </c>
      <c r="F17" s="19" t="s">
        <v>26</v>
      </c>
      <c r="G17" s="18"/>
      <c r="H17" s="18"/>
      <c r="I17" s="112"/>
      <c r="J17" s="18"/>
      <c r="K17" s="18"/>
      <c r="L17" s="30"/>
    </row>
    <row r="18" spans="5:15">
      <c r="E18" s="119"/>
      <c r="F18" s="19"/>
      <c r="G18" s="18"/>
      <c r="H18" s="18"/>
      <c r="I18" s="112"/>
      <c r="J18" s="18"/>
      <c r="K18" s="18"/>
      <c r="L18" s="30"/>
    </row>
    <row r="19" spans="5:15">
      <c r="E19" s="152">
        <v>4813</v>
      </c>
      <c r="F19" s="153" t="s">
        <v>84</v>
      </c>
      <c r="G19" s="148" t="s">
        <v>3</v>
      </c>
      <c r="H19" s="149"/>
      <c r="I19" s="149">
        <v>2.25</v>
      </c>
      <c r="J19" s="149">
        <f>N19*(1+$N$15/100)</f>
        <v>330</v>
      </c>
      <c r="K19" s="150">
        <f>J19*$O$15</f>
        <v>80.817000000000007</v>
      </c>
      <c r="L19" s="151">
        <f>I19*(J19+K19)</f>
        <v>924.33825000000002</v>
      </c>
      <c r="M19" s="106"/>
      <c r="N19" s="106">
        <v>330</v>
      </c>
    </row>
    <row r="20" spans="5:15">
      <c r="E20" s="154"/>
      <c r="F20" s="31" t="s">
        <v>6</v>
      </c>
      <c r="G20" s="32"/>
      <c r="H20" s="33"/>
      <c r="I20" s="105"/>
      <c r="J20" s="149"/>
      <c r="K20" s="150"/>
      <c r="L20" s="34">
        <f>SUM(L19:L19)</f>
        <v>924.33825000000002</v>
      </c>
      <c r="M20" s="106"/>
      <c r="N20" s="106"/>
    </row>
    <row r="21" spans="5:15">
      <c r="E21" s="170" t="s">
        <v>28</v>
      </c>
      <c r="F21" s="21" t="s">
        <v>29</v>
      </c>
      <c r="G21" s="134"/>
      <c r="H21" s="135"/>
      <c r="I21" s="135"/>
      <c r="J21" s="135"/>
      <c r="K21" s="136"/>
      <c r="L21" s="137"/>
      <c r="M21" s="138"/>
      <c r="N21" s="135"/>
    </row>
    <row r="22" spans="5:15">
      <c r="E22" s="142"/>
      <c r="F22" s="143"/>
      <c r="G22" s="134"/>
      <c r="H22" s="135"/>
      <c r="I22" s="135"/>
      <c r="J22" s="135"/>
      <c r="K22" s="136"/>
      <c r="L22" s="137"/>
      <c r="M22" s="138"/>
      <c r="N22" s="135"/>
    </row>
    <row r="23" spans="5:15">
      <c r="E23" s="154">
        <v>92269</v>
      </c>
      <c r="F23" s="131" t="s">
        <v>61</v>
      </c>
      <c r="G23" s="148" t="s">
        <v>3</v>
      </c>
      <c r="H23" s="149"/>
      <c r="I23" s="149">
        <v>8</v>
      </c>
      <c r="J23" s="149">
        <f t="shared" ref="J23:J24" si="0">N23*(1+$N$15/100)</f>
        <v>67.81</v>
      </c>
      <c r="K23" s="150">
        <f t="shared" ref="K23:K24" si="1">J23*$O$15</f>
        <v>16.606669</v>
      </c>
      <c r="L23" s="151">
        <f t="shared" ref="L23:L24" si="2">I23*(J23+K23)</f>
        <v>675.33335199999999</v>
      </c>
      <c r="M23" s="106"/>
      <c r="N23" s="149">
        <v>67.81</v>
      </c>
    </row>
    <row r="24" spans="5:15" ht="25.5">
      <c r="E24" s="154">
        <v>92411</v>
      </c>
      <c r="F24" s="131" t="s">
        <v>62</v>
      </c>
      <c r="G24" s="148" t="s">
        <v>3</v>
      </c>
      <c r="H24" s="149"/>
      <c r="I24" s="149">
        <v>8</v>
      </c>
      <c r="J24" s="149">
        <f t="shared" si="0"/>
        <v>92.91</v>
      </c>
      <c r="K24" s="150">
        <f t="shared" si="1"/>
        <v>22.753658999999999</v>
      </c>
      <c r="L24" s="151">
        <f t="shared" si="2"/>
        <v>925.30927199999996</v>
      </c>
      <c r="M24" s="106"/>
      <c r="N24" s="149">
        <v>92.91</v>
      </c>
    </row>
    <row r="25" spans="5:15" ht="25.5">
      <c r="E25" s="147">
        <v>92759</v>
      </c>
      <c r="F25" s="131" t="s">
        <v>47</v>
      </c>
      <c r="G25" s="156" t="s">
        <v>43</v>
      </c>
      <c r="H25" s="149"/>
      <c r="I25" s="149">
        <v>27</v>
      </c>
      <c r="J25" s="149">
        <f>N25*(1+$N$15/100)</f>
        <v>9.7899999999999991</v>
      </c>
      <c r="K25" s="150">
        <f>J25*$O$15</f>
        <v>2.3975709999999997</v>
      </c>
      <c r="L25" s="151">
        <f>I25*(J25+K25)</f>
        <v>329.06441699999993</v>
      </c>
      <c r="M25" s="106"/>
      <c r="N25" s="149">
        <v>9.7899999999999991</v>
      </c>
      <c r="O25" s="4"/>
    </row>
    <row r="26" spans="5:15" ht="25.5">
      <c r="E26" s="147">
        <v>92762</v>
      </c>
      <c r="F26" s="131" t="s">
        <v>48</v>
      </c>
      <c r="G26" s="156" t="s">
        <v>43</v>
      </c>
      <c r="H26" s="149"/>
      <c r="I26" s="149">
        <v>32</v>
      </c>
      <c r="J26" s="149">
        <f>N26*(1+$N$15/100)</f>
        <v>6.98</v>
      </c>
      <c r="K26" s="150">
        <f>J26*$O$15</f>
        <v>1.7094020000000001</v>
      </c>
      <c r="L26" s="151">
        <f>I26*(J26+K26)</f>
        <v>278.06086400000004</v>
      </c>
      <c r="M26" s="106"/>
      <c r="N26" s="149">
        <v>6.98</v>
      </c>
      <c r="O26" s="4"/>
    </row>
    <row r="27" spans="5:15" ht="25.5">
      <c r="E27" s="147" t="s">
        <v>85</v>
      </c>
      <c r="F27" s="131" t="s">
        <v>86</v>
      </c>
      <c r="G27" s="156" t="s">
        <v>3</v>
      </c>
      <c r="H27" s="149"/>
      <c r="I27" s="149">
        <v>4.3499999999999996</v>
      </c>
      <c r="J27" s="149">
        <f>N27*(1+$N$15/100)</f>
        <v>87.27</v>
      </c>
      <c r="K27" s="150">
        <f>J27*$O$15</f>
        <v>21.372423000000001</v>
      </c>
      <c r="L27" s="151">
        <f>I27*(J27+K27)</f>
        <v>472.59454004999992</v>
      </c>
      <c r="M27" s="106"/>
      <c r="N27" s="149">
        <v>87.27</v>
      </c>
      <c r="O27" s="4"/>
    </row>
    <row r="28" spans="5:15" ht="25.5">
      <c r="E28" s="154">
        <v>94965</v>
      </c>
      <c r="F28" s="131" t="s">
        <v>63</v>
      </c>
      <c r="G28" s="148" t="s">
        <v>2</v>
      </c>
      <c r="H28" s="149"/>
      <c r="I28" s="149">
        <v>1.8</v>
      </c>
      <c r="J28" s="149">
        <f t="shared" ref="J28" si="3">N28*(1+$N$15/100)</f>
        <v>324.73</v>
      </c>
      <c r="K28" s="150">
        <f t="shared" ref="K28" si="4">J28*$O$15</f>
        <v>79.526377000000011</v>
      </c>
      <c r="L28" s="151">
        <f t="shared" ref="L28" si="5">I28*(J28+K28)</f>
        <v>727.66147860000012</v>
      </c>
      <c r="M28" s="106"/>
      <c r="N28" s="149">
        <v>324.73</v>
      </c>
      <c r="O28" s="4"/>
    </row>
    <row r="29" spans="5:15">
      <c r="E29" s="154"/>
      <c r="F29" s="31" t="s">
        <v>6</v>
      </c>
      <c r="G29" s="32"/>
      <c r="H29" s="33"/>
      <c r="I29" s="163"/>
      <c r="J29" s="149"/>
      <c r="K29" s="150"/>
      <c r="L29" s="34">
        <f>SUM(L23:L28)</f>
        <v>3408.0239236500001</v>
      </c>
      <c r="M29" s="138"/>
      <c r="N29" s="140"/>
    </row>
    <row r="30" spans="5:15">
      <c r="E30" s="170" t="s">
        <v>90</v>
      </c>
      <c r="F30" s="21" t="s">
        <v>9</v>
      </c>
      <c r="G30" s="134"/>
      <c r="H30" s="135"/>
      <c r="I30" s="135"/>
      <c r="J30" s="135"/>
      <c r="K30" s="136"/>
      <c r="L30" s="137"/>
      <c r="M30" s="138"/>
      <c r="N30" s="135"/>
    </row>
    <row r="31" spans="5:15">
      <c r="E31" s="154"/>
      <c r="F31" s="141"/>
      <c r="G31" s="134"/>
      <c r="H31" s="135"/>
      <c r="I31" s="135"/>
      <c r="J31" s="135"/>
      <c r="K31" s="136"/>
      <c r="L31" s="137"/>
      <c r="M31" s="138"/>
      <c r="N31" s="135"/>
    </row>
    <row r="32" spans="5:15">
      <c r="E32" s="147">
        <v>93186</v>
      </c>
      <c r="F32" s="131" t="s">
        <v>64</v>
      </c>
      <c r="G32" s="156" t="s">
        <v>1</v>
      </c>
      <c r="H32" s="149"/>
      <c r="I32" s="149">
        <v>6</v>
      </c>
      <c r="J32" s="149">
        <f>N32*(1+$N$15/100)</f>
        <v>37.840000000000003</v>
      </c>
      <c r="K32" s="150">
        <f>J32*$O$15</f>
        <v>9.2670160000000017</v>
      </c>
      <c r="L32" s="151">
        <f>I32*(J32+K32)</f>
        <v>282.64209600000004</v>
      </c>
      <c r="M32" s="106"/>
      <c r="N32" s="149">
        <v>37.840000000000003</v>
      </c>
    </row>
    <row r="33" spans="5:14" ht="25.5">
      <c r="E33" s="147">
        <v>87471</v>
      </c>
      <c r="F33" s="131" t="s">
        <v>49</v>
      </c>
      <c r="G33" s="156" t="s">
        <v>39</v>
      </c>
      <c r="H33" s="149"/>
      <c r="I33" s="149">
        <v>12</v>
      </c>
      <c r="J33" s="149">
        <f>N33*(1+$N$15/100)</f>
        <v>39.229999999999997</v>
      </c>
      <c r="K33" s="150">
        <f>J33*$O$15</f>
        <v>9.6074269999999995</v>
      </c>
      <c r="L33" s="151">
        <f>I33*(J33+K33)</f>
        <v>586.04912400000001</v>
      </c>
      <c r="M33" s="106"/>
      <c r="N33" s="149">
        <v>39.229999999999997</v>
      </c>
    </row>
    <row r="34" spans="5:14">
      <c r="E34" s="154">
        <v>90443</v>
      </c>
      <c r="F34" s="131" t="s">
        <v>50</v>
      </c>
      <c r="G34" s="156" t="s">
        <v>1</v>
      </c>
      <c r="H34" s="149"/>
      <c r="I34" s="149">
        <v>23</v>
      </c>
      <c r="J34" s="149">
        <f>N34*(1+$N$15/100)</f>
        <v>10.08</v>
      </c>
      <c r="K34" s="150">
        <f>J34*$O$15</f>
        <v>2.4685920000000001</v>
      </c>
      <c r="L34" s="151">
        <f>I34*(J34+K34)</f>
        <v>288.617616</v>
      </c>
      <c r="M34" s="106"/>
      <c r="N34" s="149">
        <v>10.08</v>
      </c>
    </row>
    <row r="35" spans="5:14" ht="25.5">
      <c r="E35" s="154">
        <v>90466</v>
      </c>
      <c r="F35" s="131" t="s">
        <v>51</v>
      </c>
      <c r="G35" s="156" t="s">
        <v>1</v>
      </c>
      <c r="H35" s="149"/>
      <c r="I35" s="149">
        <v>18</v>
      </c>
      <c r="J35" s="149">
        <f>N35*(1+$N$15/100)</f>
        <v>9.94</v>
      </c>
      <c r="K35" s="150">
        <f>J35*$O$15</f>
        <v>2.4343059999999999</v>
      </c>
      <c r="L35" s="151">
        <f>I35*(J35+K35)</f>
        <v>222.73750799999999</v>
      </c>
      <c r="M35" s="106"/>
      <c r="N35" s="149">
        <v>9.94</v>
      </c>
    </row>
    <row r="36" spans="5:14">
      <c r="E36" s="154">
        <v>97064</v>
      </c>
      <c r="F36" s="131" t="s">
        <v>65</v>
      </c>
      <c r="G36" s="156" t="s">
        <v>39</v>
      </c>
      <c r="H36" s="149"/>
      <c r="I36" s="149">
        <v>4</v>
      </c>
      <c r="J36" s="149">
        <f>N36*(1+$N$15/100)</f>
        <v>14.89</v>
      </c>
      <c r="K36" s="150">
        <f>J36*$O$15</f>
        <v>3.6465610000000002</v>
      </c>
      <c r="L36" s="151">
        <f>I36*(J36+K36)</f>
        <v>74.146243999999996</v>
      </c>
      <c r="M36" s="106"/>
      <c r="N36" s="149">
        <v>14.89</v>
      </c>
    </row>
    <row r="37" spans="5:14">
      <c r="E37" s="154"/>
      <c r="F37" s="31" t="s">
        <v>6</v>
      </c>
      <c r="G37" s="32"/>
      <c r="H37" s="33"/>
      <c r="I37" s="163"/>
      <c r="J37" s="149"/>
      <c r="K37" s="150"/>
      <c r="L37" s="34">
        <f>SUM(L32:L36)</f>
        <v>1454.1925880000001</v>
      </c>
      <c r="M37" s="138"/>
      <c r="N37" s="140"/>
    </row>
    <row r="38" spans="5:14">
      <c r="E38" s="170" t="s">
        <v>8</v>
      </c>
      <c r="F38" s="21" t="s">
        <v>11</v>
      </c>
      <c r="G38" s="134"/>
      <c r="H38" s="135"/>
      <c r="I38" s="135"/>
      <c r="J38" s="135"/>
      <c r="K38" s="136"/>
      <c r="L38" s="137"/>
      <c r="M38" s="138"/>
      <c r="N38" s="135"/>
    </row>
    <row r="39" spans="5:14">
      <c r="E39" s="139"/>
      <c r="F39" s="141"/>
      <c r="G39" s="134"/>
      <c r="H39" s="135"/>
      <c r="I39" s="135"/>
      <c r="J39" s="135"/>
      <c r="K39" s="136"/>
      <c r="L39" s="137"/>
      <c r="M39" s="138"/>
      <c r="N39" s="135"/>
    </row>
    <row r="40" spans="5:14" ht="17.25" customHeight="1">
      <c r="E40" s="147">
        <v>96109</v>
      </c>
      <c r="F40" s="131" t="s">
        <v>100</v>
      </c>
      <c r="G40" s="156" t="s">
        <v>3</v>
      </c>
      <c r="H40" s="149"/>
      <c r="I40" s="149">
        <v>30</v>
      </c>
      <c r="J40" s="149">
        <f>N40*(1+$N$15/100)</f>
        <v>37.909999999999997</v>
      </c>
      <c r="K40" s="150">
        <f>J40*$O$15</f>
        <v>9.2841589999999989</v>
      </c>
      <c r="L40" s="151">
        <f t="shared" ref="L40" si="6">I40*(J40+K40)</f>
        <v>1415.8247699999999</v>
      </c>
      <c r="M40" s="106"/>
      <c r="N40" s="149">
        <v>37.909999999999997</v>
      </c>
    </row>
    <row r="41" spans="5:14">
      <c r="E41" s="154"/>
      <c r="F41" s="31" t="s">
        <v>6</v>
      </c>
      <c r="G41" s="32"/>
      <c r="H41" s="33"/>
      <c r="I41" s="163"/>
      <c r="J41" s="149"/>
      <c r="K41" s="150"/>
      <c r="L41" s="34">
        <f>SUM(L40:L40)</f>
        <v>1415.8247699999999</v>
      </c>
      <c r="M41" s="106"/>
      <c r="N41" s="33"/>
    </row>
    <row r="42" spans="5:14">
      <c r="E42" s="170" t="s">
        <v>10</v>
      </c>
      <c r="F42" s="21" t="s">
        <v>13</v>
      </c>
      <c r="G42" s="148"/>
      <c r="H42" s="149"/>
      <c r="I42" s="135"/>
      <c r="J42" s="149"/>
      <c r="K42" s="150"/>
      <c r="L42" s="151"/>
      <c r="M42" s="106"/>
      <c r="N42" s="149"/>
    </row>
    <row r="43" spans="5:14">
      <c r="E43" s="154"/>
      <c r="F43" s="141"/>
      <c r="G43" s="134"/>
      <c r="H43" s="135"/>
      <c r="I43" s="135"/>
      <c r="J43" s="135"/>
      <c r="K43" s="136"/>
      <c r="L43" s="137"/>
      <c r="M43" s="138"/>
      <c r="N43" s="135"/>
    </row>
    <row r="44" spans="5:14">
      <c r="E44" s="147" t="s">
        <v>40</v>
      </c>
      <c r="F44" s="131" t="s">
        <v>52</v>
      </c>
      <c r="G44" s="148" t="s">
        <v>3</v>
      </c>
      <c r="H44" s="149"/>
      <c r="I44" s="149">
        <v>65</v>
      </c>
      <c r="J44" s="149">
        <f>N44*(1+$N$15/100)</f>
        <v>9.73</v>
      </c>
      <c r="K44" s="150">
        <f>J44*$O$15</f>
        <v>2.3828770000000001</v>
      </c>
      <c r="L44" s="151">
        <f>I44*(J44+K44)</f>
        <v>787.33700500000009</v>
      </c>
      <c r="M44" s="106"/>
      <c r="N44" s="149">
        <v>9.73</v>
      </c>
    </row>
    <row r="45" spans="5:14">
      <c r="E45" s="154"/>
      <c r="F45" s="31" t="s">
        <v>6</v>
      </c>
      <c r="G45" s="32"/>
      <c r="H45" s="33"/>
      <c r="I45" s="163"/>
      <c r="J45" s="149"/>
      <c r="K45" s="150"/>
      <c r="L45" s="34">
        <f>SUM(L44)</f>
        <v>787.33700500000009</v>
      </c>
      <c r="M45" s="106"/>
      <c r="N45" s="33"/>
    </row>
    <row r="46" spans="5:14">
      <c r="E46" s="170" t="s">
        <v>12</v>
      </c>
      <c r="F46" s="21" t="s">
        <v>68</v>
      </c>
      <c r="G46" s="148"/>
      <c r="H46" s="149"/>
      <c r="I46" s="135"/>
      <c r="J46" s="149"/>
      <c r="K46" s="150"/>
      <c r="L46" s="151"/>
      <c r="M46" s="106"/>
      <c r="N46" s="149"/>
    </row>
    <row r="47" spans="5:14">
      <c r="E47" s="139"/>
      <c r="F47" s="141"/>
      <c r="G47" s="134"/>
      <c r="H47" s="135"/>
      <c r="I47" s="135"/>
      <c r="J47" s="135"/>
      <c r="K47" s="136"/>
      <c r="L47" s="137"/>
      <c r="M47" s="138"/>
      <c r="N47" s="135"/>
    </row>
    <row r="48" spans="5:14" ht="38.25">
      <c r="E48" s="147">
        <v>91314</v>
      </c>
      <c r="F48" s="131" t="s">
        <v>71</v>
      </c>
      <c r="G48" s="148" t="s">
        <v>70</v>
      </c>
      <c r="H48" s="149"/>
      <c r="I48" s="149">
        <v>1</v>
      </c>
      <c r="J48" s="149">
        <f>N48*(1+$N$15/100)</f>
        <v>663.58</v>
      </c>
      <c r="K48" s="150">
        <f>J48*$O$15</f>
        <v>162.51074200000002</v>
      </c>
      <c r="L48" s="151">
        <f>I48*(J48+K48)</f>
        <v>826.09074200000009</v>
      </c>
      <c r="M48" s="106"/>
      <c r="N48" s="149">
        <v>663.58</v>
      </c>
    </row>
    <row r="49" spans="5:14">
      <c r="E49" s="139"/>
      <c r="F49" s="31" t="s">
        <v>6</v>
      </c>
      <c r="G49" s="32"/>
      <c r="H49" s="33"/>
      <c r="I49" s="163"/>
      <c r="J49" s="149"/>
      <c r="K49" s="150"/>
      <c r="L49" s="34">
        <f>SUM(L48:L48)</f>
        <v>826.09074200000009</v>
      </c>
      <c r="M49" s="106"/>
      <c r="N49" s="33"/>
    </row>
    <row r="50" spans="5:14">
      <c r="E50" s="170" t="s">
        <v>14</v>
      </c>
      <c r="F50" s="21" t="s">
        <v>16</v>
      </c>
      <c r="G50" s="134"/>
      <c r="H50" s="135"/>
      <c r="I50" s="135"/>
      <c r="J50" s="135"/>
      <c r="K50" s="136"/>
      <c r="L50" s="137"/>
      <c r="M50" s="138"/>
      <c r="N50" s="135"/>
    </row>
    <row r="51" spans="5:14">
      <c r="E51" s="142"/>
      <c r="F51" s="21"/>
      <c r="G51" s="134"/>
      <c r="H51" s="135"/>
      <c r="I51" s="135"/>
      <c r="J51" s="135"/>
      <c r="K51" s="136"/>
      <c r="L51" s="137"/>
      <c r="M51" s="138"/>
      <c r="N51" s="135"/>
    </row>
    <row r="52" spans="5:14">
      <c r="E52" s="147">
        <v>87622</v>
      </c>
      <c r="F52" s="131" t="s">
        <v>87</v>
      </c>
      <c r="G52" s="156" t="s">
        <v>3</v>
      </c>
      <c r="H52" s="149"/>
      <c r="I52" s="149">
        <v>13.47</v>
      </c>
      <c r="J52" s="149">
        <f>N52*(1+$N$15/100)</f>
        <v>28.4</v>
      </c>
      <c r="K52" s="150">
        <f>J52*$O$15</f>
        <v>6.9551600000000002</v>
      </c>
      <c r="L52" s="151">
        <f>I52*(J52+K52)</f>
        <v>476.23400520000001</v>
      </c>
      <c r="M52" s="106"/>
      <c r="N52" s="149">
        <v>28.4</v>
      </c>
    </row>
    <row r="53" spans="5:14" ht="25.5">
      <c r="E53" s="152">
        <v>87246</v>
      </c>
      <c r="F53" s="155" t="s">
        <v>60</v>
      </c>
      <c r="G53" s="157" t="s">
        <v>3</v>
      </c>
      <c r="H53" s="149"/>
      <c r="I53" s="149">
        <v>13.47</v>
      </c>
      <c r="J53" s="149">
        <f>N53*(1+$N$15/100)</f>
        <v>39.25</v>
      </c>
      <c r="K53" s="150">
        <f>J53*$O$15</f>
        <v>9.6123250000000002</v>
      </c>
      <c r="L53" s="151">
        <f>I53*(J53+K53)</f>
        <v>658.17551775000004</v>
      </c>
      <c r="M53" s="106"/>
      <c r="N53" s="149">
        <v>39.25</v>
      </c>
    </row>
    <row r="54" spans="5:14">
      <c r="E54" s="139"/>
      <c r="F54" s="31" t="s">
        <v>6</v>
      </c>
      <c r="G54" s="32"/>
      <c r="H54" s="33"/>
      <c r="I54" s="163"/>
      <c r="J54" s="149"/>
      <c r="K54" s="150"/>
      <c r="L54" s="34">
        <f>SUM(L52:L53)</f>
        <v>1134.4095229500001</v>
      </c>
      <c r="M54" s="138"/>
      <c r="N54" s="140"/>
    </row>
    <row r="55" spans="5:14">
      <c r="E55" s="170" t="s">
        <v>15</v>
      </c>
      <c r="F55" s="21" t="s">
        <v>30</v>
      </c>
      <c r="G55" s="134"/>
      <c r="H55" s="135"/>
      <c r="I55" s="135"/>
      <c r="J55" s="135"/>
      <c r="K55" s="136"/>
      <c r="L55" s="137"/>
      <c r="M55" s="138"/>
      <c r="N55" s="135"/>
    </row>
    <row r="56" spans="5:14">
      <c r="E56" s="139"/>
      <c r="F56" s="141"/>
      <c r="G56" s="134"/>
      <c r="H56" s="135"/>
      <c r="I56" s="135"/>
      <c r="J56" s="135"/>
      <c r="K56" s="136"/>
      <c r="L56" s="137"/>
      <c r="M56" s="138"/>
      <c r="N56" s="135"/>
    </row>
    <row r="57" spans="5:14" ht="25.5">
      <c r="E57" s="171">
        <v>87879</v>
      </c>
      <c r="F57" s="155" t="s">
        <v>53</v>
      </c>
      <c r="G57" s="156" t="s">
        <v>3</v>
      </c>
      <c r="H57" s="149"/>
      <c r="I57" s="149">
        <f>I33*2</f>
        <v>24</v>
      </c>
      <c r="J57" s="149">
        <f>N57*(1+$N$15/100)</f>
        <v>2.91</v>
      </c>
      <c r="K57" s="150">
        <f>J57*$O$15</f>
        <v>0.71265900000000004</v>
      </c>
      <c r="L57" s="151">
        <f>I57*(J57+K57)</f>
        <v>86.943815999999998</v>
      </c>
      <c r="M57" s="106"/>
      <c r="N57" s="149">
        <v>2.91</v>
      </c>
    </row>
    <row r="58" spans="5:14" ht="38.25">
      <c r="E58" s="152">
        <v>87531</v>
      </c>
      <c r="F58" s="155" t="s">
        <v>54</v>
      </c>
      <c r="G58" s="148" t="s">
        <v>3</v>
      </c>
      <c r="H58" s="149"/>
      <c r="I58" s="149">
        <f>I57</f>
        <v>24</v>
      </c>
      <c r="J58" s="149">
        <f>N58*(1+$N$15/100)</f>
        <v>23.79</v>
      </c>
      <c r="K58" s="150">
        <f>J58*$O$15</f>
        <v>5.8261709999999995</v>
      </c>
      <c r="L58" s="151">
        <f>I58*(J58+K58)</f>
        <v>710.78810399999998</v>
      </c>
      <c r="M58" s="106"/>
      <c r="N58" s="149">
        <v>23.79</v>
      </c>
    </row>
    <row r="59" spans="5:14" ht="25.5">
      <c r="E59" s="152">
        <v>87270</v>
      </c>
      <c r="F59" s="155" t="s">
        <v>69</v>
      </c>
      <c r="G59" s="148" t="s">
        <v>3</v>
      </c>
      <c r="H59" s="149"/>
      <c r="I59" s="149">
        <v>12</v>
      </c>
      <c r="J59" s="149">
        <f>N59*(1+$N$15/100)</f>
        <v>50.88</v>
      </c>
      <c r="K59" s="150">
        <f>J59*$O$15</f>
        <v>12.460512000000001</v>
      </c>
      <c r="L59" s="151">
        <f>I59*(J59+K59)</f>
        <v>760.0861440000001</v>
      </c>
      <c r="M59" s="106"/>
      <c r="N59" s="149">
        <v>50.88</v>
      </c>
    </row>
    <row r="60" spans="5:14" ht="38.25">
      <c r="E60" s="171">
        <v>87547</v>
      </c>
      <c r="F60" s="155" t="s">
        <v>55</v>
      </c>
      <c r="G60" s="148" t="s">
        <v>3</v>
      </c>
      <c r="H60" s="149"/>
      <c r="I60" s="149">
        <v>12</v>
      </c>
      <c r="J60" s="149">
        <f>N60*(1+$N$15/100)</f>
        <v>16.190000000000001</v>
      </c>
      <c r="K60" s="150">
        <f>J60*$O$15</f>
        <v>3.9649310000000004</v>
      </c>
      <c r="L60" s="151">
        <f>I60*(J60+K60)</f>
        <v>241.859172</v>
      </c>
      <c r="M60" s="106"/>
      <c r="N60" s="149">
        <v>16.190000000000001</v>
      </c>
    </row>
    <row r="61" spans="5:14">
      <c r="E61" s="139"/>
      <c r="F61" s="31" t="s">
        <v>6</v>
      </c>
      <c r="G61" s="32"/>
      <c r="H61" s="33"/>
      <c r="I61" s="163"/>
      <c r="J61" s="149"/>
      <c r="K61" s="150"/>
      <c r="L61" s="34">
        <f>SUM(L57:L60)</f>
        <v>1799.677236</v>
      </c>
      <c r="M61" s="138"/>
      <c r="N61" s="140"/>
    </row>
    <row r="62" spans="5:14">
      <c r="E62" s="170" t="s">
        <v>91</v>
      </c>
      <c r="F62" s="21" t="s">
        <v>99</v>
      </c>
      <c r="G62" s="148"/>
      <c r="H62" s="149"/>
      <c r="I62" s="135"/>
      <c r="J62" s="149"/>
      <c r="K62" s="150"/>
      <c r="L62" s="151"/>
      <c r="M62" s="138"/>
      <c r="N62" s="135"/>
    </row>
    <row r="63" spans="5:14">
      <c r="E63" s="139"/>
      <c r="F63" s="158"/>
      <c r="G63" s="148"/>
      <c r="H63" s="149"/>
      <c r="I63" s="135"/>
      <c r="J63" s="149"/>
      <c r="K63" s="150"/>
      <c r="L63" s="151"/>
      <c r="M63" s="138"/>
      <c r="N63" s="135"/>
    </row>
    <row r="64" spans="5:14">
      <c r="E64" s="171">
        <v>88489</v>
      </c>
      <c r="F64" s="155" t="s">
        <v>56</v>
      </c>
      <c r="G64" s="148" t="s">
        <v>3</v>
      </c>
      <c r="H64" s="149"/>
      <c r="I64" s="149">
        <v>2932</v>
      </c>
      <c r="J64" s="149">
        <f>N64*(1+$N$15/100)</f>
        <v>11.78</v>
      </c>
      <c r="K64" s="150">
        <f>J64*$O$15</f>
        <v>2.884922</v>
      </c>
      <c r="L64" s="151">
        <f>I64*(J64+K64)</f>
        <v>42997.551303999993</v>
      </c>
      <c r="M64" s="138"/>
      <c r="N64" s="135">
        <v>11.78</v>
      </c>
    </row>
    <row r="65" spans="5:14">
      <c r="E65" s="171">
        <v>6082</v>
      </c>
      <c r="F65" s="155" t="s">
        <v>88</v>
      </c>
      <c r="G65" s="148" t="s">
        <v>3</v>
      </c>
      <c r="H65" s="149"/>
      <c r="I65" s="149">
        <v>72</v>
      </c>
      <c r="J65" s="149">
        <f t="shared" ref="J65" si="7">N65*(1+$N$15/100)</f>
        <v>16.260000000000002</v>
      </c>
      <c r="K65" s="150">
        <f t="shared" ref="K65" si="8">J65*$O$15</f>
        <v>3.9820740000000003</v>
      </c>
      <c r="L65" s="151">
        <f t="shared" ref="L65" si="9">I65*(J65+K65)</f>
        <v>1457.4293280000002</v>
      </c>
      <c r="M65" s="138"/>
      <c r="N65" s="135">
        <v>16.260000000000002</v>
      </c>
    </row>
    <row r="66" spans="5:14">
      <c r="E66" s="152">
        <v>88497</v>
      </c>
      <c r="F66" s="155" t="s">
        <v>89</v>
      </c>
      <c r="G66" s="156" t="s">
        <v>3</v>
      </c>
      <c r="H66" s="149"/>
      <c r="I66" s="149">
        <v>850</v>
      </c>
      <c r="J66" s="149">
        <f>N66*(1+$N$15/100)</f>
        <v>18.62</v>
      </c>
      <c r="K66" s="150">
        <f>J66*$O$15</f>
        <v>4.5600380000000005</v>
      </c>
      <c r="L66" s="151">
        <f>I66*(J66+K66)</f>
        <v>19703.032300000003</v>
      </c>
      <c r="M66" s="138"/>
      <c r="N66" s="135">
        <v>18.62</v>
      </c>
    </row>
    <row r="67" spans="5:14">
      <c r="E67" s="139"/>
      <c r="F67" s="31" t="s">
        <v>6</v>
      </c>
      <c r="G67" s="32"/>
      <c r="H67" s="33"/>
      <c r="I67" s="163"/>
      <c r="J67" s="149"/>
      <c r="K67" s="150"/>
      <c r="L67" s="34">
        <f>SUM(L64:L66)</f>
        <v>64158.012931999998</v>
      </c>
      <c r="M67" s="138"/>
      <c r="N67" s="140"/>
    </row>
    <row r="68" spans="5:14">
      <c r="E68" s="170" t="s">
        <v>31</v>
      </c>
      <c r="F68" s="21" t="s">
        <v>82</v>
      </c>
      <c r="G68" s="134"/>
      <c r="H68" s="135"/>
      <c r="I68" s="135"/>
      <c r="J68" s="135"/>
      <c r="K68" s="136"/>
      <c r="L68" s="137"/>
      <c r="M68" s="138"/>
      <c r="N68" s="135"/>
    </row>
    <row r="69" spans="5:14">
      <c r="E69" s="139"/>
      <c r="F69" s="141"/>
      <c r="G69" s="134"/>
      <c r="H69" s="135"/>
      <c r="I69" s="135"/>
      <c r="J69" s="135"/>
      <c r="K69" s="136"/>
      <c r="L69" s="137"/>
      <c r="M69" s="138"/>
      <c r="N69" s="135"/>
    </row>
    <row r="70" spans="5:14" ht="25.5">
      <c r="E70" s="154">
        <v>89509</v>
      </c>
      <c r="F70" s="158" t="s">
        <v>96</v>
      </c>
      <c r="G70" s="148" t="s">
        <v>1</v>
      </c>
      <c r="H70" s="149"/>
      <c r="I70" s="149">
        <v>18</v>
      </c>
      <c r="J70" s="149">
        <f t="shared" ref="J70" si="10">N70*(1+$N$15/100)</f>
        <v>20.12</v>
      </c>
      <c r="K70" s="150">
        <f t="shared" ref="K70" si="11">J70*$O$15</f>
        <v>4.9273880000000005</v>
      </c>
      <c r="L70" s="151">
        <f t="shared" ref="L70" si="12">I70*(J70+K70)</f>
        <v>450.85298400000005</v>
      </c>
      <c r="M70" s="106"/>
      <c r="N70" s="149">
        <v>20.12</v>
      </c>
    </row>
    <row r="71" spans="5:14" ht="25.5">
      <c r="E71" s="152">
        <v>89549</v>
      </c>
      <c r="F71" s="155" t="s">
        <v>72</v>
      </c>
      <c r="G71" s="157" t="s">
        <v>0</v>
      </c>
      <c r="H71" s="149"/>
      <c r="I71" s="149">
        <v>1</v>
      </c>
      <c r="J71" s="149">
        <f t="shared" ref="J71:J79" si="13">N71*(1+$N$15/100)</f>
        <v>10.75</v>
      </c>
      <c r="K71" s="150">
        <f t="shared" ref="K71:K79" si="14">J71*$O$15</f>
        <v>2.6326749999999999</v>
      </c>
      <c r="L71" s="151">
        <f t="shared" ref="L71:L79" si="15">I71*(J71+K71)</f>
        <v>13.382674999999999</v>
      </c>
      <c r="M71" s="106"/>
      <c r="N71" s="149">
        <v>10.75</v>
      </c>
    </row>
    <row r="72" spans="5:14">
      <c r="E72" s="152">
        <v>11717</v>
      </c>
      <c r="F72" s="155" t="s">
        <v>73</v>
      </c>
      <c r="G72" s="157" t="s">
        <v>0</v>
      </c>
      <c r="H72" s="149"/>
      <c r="I72" s="149">
        <v>1</v>
      </c>
      <c r="J72" s="149">
        <f t="shared" si="13"/>
        <v>24.29</v>
      </c>
      <c r="K72" s="150">
        <f t="shared" si="14"/>
        <v>5.9486210000000002</v>
      </c>
      <c r="L72" s="151">
        <f t="shared" si="15"/>
        <v>30.238620999999998</v>
      </c>
      <c r="M72" s="106"/>
      <c r="N72" s="149">
        <v>24.29</v>
      </c>
    </row>
    <row r="73" spans="5:14">
      <c r="E73" s="152">
        <v>9868</v>
      </c>
      <c r="F73" s="155" t="s">
        <v>74</v>
      </c>
      <c r="G73" s="157" t="s">
        <v>1</v>
      </c>
      <c r="H73" s="149"/>
      <c r="I73" s="149">
        <v>25</v>
      </c>
      <c r="J73" s="149">
        <f t="shared" si="13"/>
        <v>2.64</v>
      </c>
      <c r="K73" s="150">
        <f t="shared" si="14"/>
        <v>0.646536</v>
      </c>
      <c r="L73" s="151">
        <f t="shared" si="15"/>
        <v>82.163399999999996</v>
      </c>
      <c r="M73" s="106"/>
      <c r="N73" s="149">
        <v>2.64</v>
      </c>
    </row>
    <row r="74" spans="5:14">
      <c r="E74" s="152">
        <v>19556</v>
      </c>
      <c r="F74" s="155" t="s">
        <v>78</v>
      </c>
      <c r="G74" s="157" t="s">
        <v>0</v>
      </c>
      <c r="H74" s="149"/>
      <c r="I74" s="149">
        <v>15</v>
      </c>
      <c r="J74" s="149">
        <f t="shared" si="13"/>
        <v>2.09</v>
      </c>
      <c r="K74" s="150">
        <f t="shared" si="14"/>
        <v>0.51184099999999999</v>
      </c>
      <c r="L74" s="151">
        <f t="shared" si="15"/>
        <v>39.027614999999997</v>
      </c>
      <c r="M74" s="106"/>
      <c r="N74" s="149">
        <v>2.09</v>
      </c>
    </row>
    <row r="75" spans="5:14">
      <c r="E75" s="152">
        <v>1938</v>
      </c>
      <c r="F75" s="155" t="s">
        <v>79</v>
      </c>
      <c r="G75" s="157" t="s">
        <v>0</v>
      </c>
      <c r="H75" s="149"/>
      <c r="I75" s="149">
        <v>7</v>
      </c>
      <c r="J75" s="149">
        <f t="shared" si="13"/>
        <v>2.5299999999999998</v>
      </c>
      <c r="K75" s="150">
        <f t="shared" si="14"/>
        <v>0.61959699999999995</v>
      </c>
      <c r="L75" s="151">
        <f t="shared" si="15"/>
        <v>22.047179</v>
      </c>
      <c r="M75" s="106"/>
      <c r="N75" s="149">
        <v>2.5299999999999998</v>
      </c>
    </row>
    <row r="76" spans="5:14">
      <c r="E76" s="152">
        <v>6015</v>
      </c>
      <c r="F76" s="155" t="s">
        <v>75</v>
      </c>
      <c r="G76" s="157" t="s">
        <v>0</v>
      </c>
      <c r="H76" s="149"/>
      <c r="I76" s="149">
        <v>3</v>
      </c>
      <c r="J76" s="149">
        <f t="shared" si="13"/>
        <v>53.38</v>
      </c>
      <c r="K76" s="150">
        <f t="shared" si="14"/>
        <v>13.072762000000001</v>
      </c>
      <c r="L76" s="151">
        <v>33.380000000000003</v>
      </c>
      <c r="M76" s="106"/>
      <c r="N76" s="149">
        <v>53.38</v>
      </c>
    </row>
    <row r="77" spans="5:14" ht="14.25" customHeight="1">
      <c r="E77" s="152">
        <v>11830</v>
      </c>
      <c r="F77" s="155" t="s">
        <v>76</v>
      </c>
      <c r="G77" s="157" t="s">
        <v>0</v>
      </c>
      <c r="H77" s="149"/>
      <c r="I77" s="149">
        <v>1</v>
      </c>
      <c r="J77" s="149">
        <f t="shared" si="13"/>
        <v>14.04</v>
      </c>
      <c r="K77" s="150">
        <f t="shared" si="14"/>
        <v>3.438396</v>
      </c>
      <c r="L77" s="151">
        <f t="shared" si="15"/>
        <v>17.478396</v>
      </c>
      <c r="M77" s="106"/>
      <c r="N77" s="149">
        <v>14.04</v>
      </c>
    </row>
    <row r="78" spans="5:14">
      <c r="E78" s="152">
        <v>13984</v>
      </c>
      <c r="F78" s="155" t="s">
        <v>77</v>
      </c>
      <c r="G78" s="157" t="s">
        <v>0</v>
      </c>
      <c r="H78" s="149"/>
      <c r="I78" s="149">
        <v>2</v>
      </c>
      <c r="J78" s="149">
        <f t="shared" si="13"/>
        <v>35.79</v>
      </c>
      <c r="K78" s="150">
        <f t="shared" si="14"/>
        <v>8.7649709999999992</v>
      </c>
      <c r="L78" s="151">
        <f t="shared" si="15"/>
        <v>89.10994199999999</v>
      </c>
      <c r="M78" s="106"/>
      <c r="N78" s="149">
        <v>35.79</v>
      </c>
    </row>
    <row r="79" spans="5:14" ht="25.5">
      <c r="E79" s="152">
        <v>97902</v>
      </c>
      <c r="F79" s="155" t="s">
        <v>83</v>
      </c>
      <c r="G79" s="157" t="s">
        <v>0</v>
      </c>
      <c r="H79" s="149"/>
      <c r="I79" s="149">
        <v>1</v>
      </c>
      <c r="J79" s="149">
        <f t="shared" si="13"/>
        <v>426.7</v>
      </c>
      <c r="K79" s="150">
        <f t="shared" si="14"/>
        <v>104.49883</v>
      </c>
      <c r="L79" s="151">
        <f t="shared" si="15"/>
        <v>531.19883000000004</v>
      </c>
      <c r="M79" s="106"/>
      <c r="N79" s="149">
        <v>426.7</v>
      </c>
    </row>
    <row r="80" spans="5:14">
      <c r="E80" s="152">
        <v>88503</v>
      </c>
      <c r="F80" s="155" t="s">
        <v>80</v>
      </c>
      <c r="G80" s="157" t="s">
        <v>0</v>
      </c>
      <c r="H80" s="149"/>
      <c r="I80" s="149">
        <v>1</v>
      </c>
      <c r="J80" s="149">
        <f t="shared" ref="J80" si="16">N80*(1+$N$15/100)</f>
        <v>676.83</v>
      </c>
      <c r="K80" s="150">
        <f t="shared" ref="K80" si="17">J80*$O$15</f>
        <v>165.75566700000002</v>
      </c>
      <c r="L80" s="151">
        <f t="shared" ref="L80" si="18">I80*(J80+K80)</f>
        <v>842.58566700000006</v>
      </c>
      <c r="M80" s="106"/>
      <c r="N80" s="149">
        <v>676.83</v>
      </c>
    </row>
    <row r="81" spans="5:14">
      <c r="E81" s="169"/>
      <c r="F81" s="155"/>
      <c r="G81" s="157"/>
      <c r="H81" s="149"/>
      <c r="I81" s="149"/>
      <c r="J81" s="149"/>
      <c r="K81" s="150"/>
      <c r="L81" s="151"/>
      <c r="M81" s="106"/>
      <c r="N81" s="149"/>
    </row>
    <row r="82" spans="5:14">
      <c r="E82" s="144"/>
      <c r="F82" s="31" t="s">
        <v>6</v>
      </c>
      <c r="G82" s="25"/>
      <c r="H82" s="25"/>
      <c r="I82" s="164"/>
      <c r="J82" s="149"/>
      <c r="K82" s="150"/>
      <c r="L82" s="40">
        <f>SUM(L70:L81)</f>
        <v>2151.4653090000002</v>
      </c>
      <c r="M82" s="138"/>
      <c r="N82" s="145"/>
    </row>
    <row r="83" spans="5:14">
      <c r="E83" s="172" t="s">
        <v>4</v>
      </c>
      <c r="F83" s="25" t="s">
        <v>41</v>
      </c>
      <c r="G83" s="141"/>
      <c r="H83" s="141"/>
      <c r="I83" s="141"/>
      <c r="J83" s="135"/>
      <c r="K83" s="136"/>
      <c r="L83" s="146"/>
      <c r="M83" s="138"/>
      <c r="N83" s="141"/>
    </row>
    <row r="84" spans="5:14">
      <c r="E84" s="173"/>
      <c r="F84" s="141"/>
      <c r="G84" s="141"/>
      <c r="H84" s="141"/>
      <c r="I84" s="141"/>
      <c r="J84" s="135"/>
      <c r="K84" s="136"/>
      <c r="L84" s="146"/>
      <c r="M84" s="138"/>
      <c r="N84" s="141"/>
    </row>
    <row r="85" spans="5:14" ht="25.5">
      <c r="E85" s="174">
        <v>93141</v>
      </c>
      <c r="F85" s="131" t="s">
        <v>59</v>
      </c>
      <c r="G85" s="148" t="s">
        <v>0</v>
      </c>
      <c r="H85" s="158"/>
      <c r="I85" s="149">
        <v>3</v>
      </c>
      <c r="J85" s="149">
        <f t="shared" ref="J85:J88" si="19">N85*(1+$N$15/100)</f>
        <v>123.64</v>
      </c>
      <c r="K85" s="150">
        <f t="shared" ref="K85:K88" si="20">J85*$O$15</f>
        <v>30.279436</v>
      </c>
      <c r="L85" s="151">
        <f t="shared" ref="L85:L88" si="21">I85*(J85+K85)</f>
        <v>461.75830799999994</v>
      </c>
      <c r="M85" s="106"/>
      <c r="N85" s="160">
        <v>123.64</v>
      </c>
    </row>
    <row r="86" spans="5:14" ht="25.5">
      <c r="E86" s="171">
        <v>93128</v>
      </c>
      <c r="F86" s="155" t="s">
        <v>67</v>
      </c>
      <c r="G86" s="157" t="s">
        <v>0</v>
      </c>
      <c r="H86" s="158"/>
      <c r="I86" s="149">
        <v>2</v>
      </c>
      <c r="J86" s="149">
        <f t="shared" si="19"/>
        <v>102.36</v>
      </c>
      <c r="K86" s="150">
        <f t="shared" si="20"/>
        <v>25.067964</v>
      </c>
      <c r="L86" s="151">
        <f t="shared" si="21"/>
        <v>254.85592800000001</v>
      </c>
      <c r="M86" s="106"/>
      <c r="N86" s="160">
        <v>102.36</v>
      </c>
    </row>
    <row r="87" spans="5:14">
      <c r="E87" s="152">
        <v>97593</v>
      </c>
      <c r="F87" s="155" t="s">
        <v>66</v>
      </c>
      <c r="G87" s="157" t="s">
        <v>0</v>
      </c>
      <c r="H87" s="158"/>
      <c r="I87" s="149">
        <v>2</v>
      </c>
      <c r="J87" s="149">
        <f t="shared" si="19"/>
        <v>72.52</v>
      </c>
      <c r="K87" s="150">
        <f t="shared" si="20"/>
        <v>17.760148000000001</v>
      </c>
      <c r="L87" s="151">
        <f t="shared" si="21"/>
        <v>180.56029599999999</v>
      </c>
      <c r="M87" s="106"/>
      <c r="N87" s="160">
        <v>72.52</v>
      </c>
    </row>
    <row r="88" spans="5:14">
      <c r="E88" s="171">
        <v>93043</v>
      </c>
      <c r="F88" s="155" t="s">
        <v>58</v>
      </c>
      <c r="G88" s="161" t="s">
        <v>0</v>
      </c>
      <c r="H88" s="158"/>
      <c r="I88" s="149">
        <v>2</v>
      </c>
      <c r="J88" s="149">
        <f t="shared" si="19"/>
        <v>24.45</v>
      </c>
      <c r="K88" s="150">
        <f t="shared" si="20"/>
        <v>5.9878049999999998</v>
      </c>
      <c r="L88" s="151">
        <f t="shared" si="21"/>
        <v>60.875609999999995</v>
      </c>
      <c r="M88" s="106"/>
      <c r="N88" s="160">
        <v>24.45</v>
      </c>
    </row>
    <row r="89" spans="5:14" ht="25.5">
      <c r="E89" s="174">
        <v>981</v>
      </c>
      <c r="F89" s="131" t="s">
        <v>81</v>
      </c>
      <c r="G89" s="156" t="s">
        <v>0</v>
      </c>
      <c r="H89" s="158"/>
      <c r="I89" s="149">
        <v>60</v>
      </c>
      <c r="J89" s="149">
        <f t="shared" ref="J89" si="22">N89*(1+$N$15/100)</f>
        <v>2.27</v>
      </c>
      <c r="K89" s="150">
        <f t="shared" ref="K89" si="23">J89*$O$15</f>
        <v>0.55592300000000006</v>
      </c>
      <c r="L89" s="151">
        <f t="shared" ref="L89" si="24">I89*(J89+K89)</f>
        <v>169.55537999999999</v>
      </c>
      <c r="M89" s="106"/>
      <c r="N89" s="160">
        <v>2.27</v>
      </c>
    </row>
    <row r="90" spans="5:14">
      <c r="E90" s="173"/>
      <c r="F90" s="31" t="s">
        <v>6</v>
      </c>
      <c r="G90" s="25"/>
      <c r="H90" s="25"/>
      <c r="I90" s="159"/>
      <c r="J90" s="25"/>
      <c r="K90" s="25"/>
      <c r="L90" s="40">
        <f>SUM(L85:L89)</f>
        <v>1127.6055219999998</v>
      </c>
      <c r="M90" s="138"/>
      <c r="N90" s="138"/>
    </row>
    <row r="91" spans="5:14">
      <c r="E91" s="170" t="s">
        <v>5</v>
      </c>
      <c r="F91" s="21" t="s">
        <v>32</v>
      </c>
      <c r="G91" s="148"/>
      <c r="H91" s="149"/>
      <c r="I91" s="149"/>
      <c r="J91" s="149"/>
      <c r="K91" s="150"/>
      <c r="L91" s="151"/>
      <c r="M91" s="106"/>
      <c r="N91" s="106"/>
    </row>
    <row r="92" spans="5:14">
      <c r="E92" s="154"/>
      <c r="F92" s="158"/>
      <c r="G92" s="148"/>
      <c r="H92" s="149"/>
      <c r="I92" s="149"/>
      <c r="J92" s="149"/>
      <c r="K92" s="150"/>
      <c r="L92" s="151"/>
      <c r="M92" s="106"/>
      <c r="N92" s="106"/>
    </row>
    <row r="93" spans="5:14">
      <c r="E93" s="147">
        <v>9537</v>
      </c>
      <c r="F93" s="131" t="s">
        <v>57</v>
      </c>
      <c r="G93" s="156" t="s">
        <v>3</v>
      </c>
      <c r="H93" s="149"/>
      <c r="I93" s="149">
        <v>315</v>
      </c>
      <c r="J93" s="149">
        <f>N93*(1+$N$15/100)</f>
        <v>2.29495</v>
      </c>
      <c r="K93" s="150">
        <f>J93*$O$15</f>
        <v>0.56203325500000001</v>
      </c>
      <c r="L93" s="151">
        <f>I93*(J93+K93)</f>
        <v>899.94972532500003</v>
      </c>
      <c r="M93" s="106"/>
      <c r="N93" s="106">
        <v>2.29495</v>
      </c>
    </row>
    <row r="94" spans="5:14">
      <c r="E94" s="120"/>
      <c r="F94" s="31" t="s">
        <v>6</v>
      </c>
      <c r="G94" s="32"/>
      <c r="H94" s="33"/>
      <c r="I94" s="163"/>
      <c r="J94" s="4"/>
      <c r="K94" s="23"/>
      <c r="L94" s="34">
        <f>SUM(L93)</f>
        <v>899.94972532500003</v>
      </c>
    </row>
    <row r="95" spans="5:14">
      <c r="E95" s="35"/>
      <c r="F95" s="37"/>
      <c r="G95" s="36"/>
      <c r="H95" s="36"/>
      <c r="I95" s="36"/>
      <c r="J95" s="36"/>
      <c r="K95" s="36"/>
      <c r="L95" s="38"/>
    </row>
    <row r="96" spans="5:14">
      <c r="E96" s="39"/>
      <c r="F96" s="21" t="s">
        <v>7</v>
      </c>
      <c r="G96" s="21"/>
      <c r="H96" s="25"/>
      <c r="I96" s="113"/>
      <c r="J96" s="47"/>
      <c r="K96" s="21"/>
      <c r="L96" s="40">
        <f>SUM(L20,L29,L37,L41,L45,L54,L61,L67,L82,L90,L94,L49)</f>
        <v>80086.927525924999</v>
      </c>
      <c r="N96" s="22"/>
    </row>
    <row r="97" spans="5:14">
      <c r="E97" s="41"/>
      <c r="F97" s="42"/>
      <c r="G97" s="42"/>
      <c r="H97" s="42"/>
      <c r="I97" s="42"/>
      <c r="J97" s="42"/>
      <c r="K97" s="42"/>
      <c r="L97" s="43"/>
      <c r="N97" s="46"/>
    </row>
    <row r="98" spans="5:14">
      <c r="E98" s="103"/>
      <c r="F98" s="103"/>
      <c r="G98" s="103"/>
      <c r="H98" s="103"/>
      <c r="I98" s="103"/>
      <c r="J98" s="103"/>
      <c r="K98" s="103"/>
      <c r="L98" s="104"/>
    </row>
    <row r="99" spans="5:14">
      <c r="E99" s="103"/>
      <c r="F99" s="103"/>
      <c r="G99" s="103"/>
      <c r="H99" s="103"/>
      <c r="I99" s="103"/>
      <c r="J99" s="103"/>
      <c r="K99" s="103"/>
      <c r="L99" s="104"/>
    </row>
  </sheetData>
  <mergeCells count="2">
    <mergeCell ref="E4:L4"/>
    <mergeCell ref="E5:L5"/>
  </mergeCells>
  <phoneticPr fontId="0" type="noConversion"/>
  <printOptions horizontalCentered="1"/>
  <pageMargins left="0.39370078740157483" right="0.19685039370078741" top="0.19685039370078741" bottom="0.55118110236220474" header="0" footer="0.15748031496062992"/>
  <pageSetup paperSize="9" scale="80" orientation="landscape" horizontalDpi="4294967293" verticalDpi="4294967293" r:id="rId1"/>
  <headerFooter alignWithMargins="0">
    <oddFooter>&amp;CAntônio Fernandes Cruz
Engenheiro Civil
CREA 1201004020</oddFooter>
  </headerFooter>
  <rowBreaks count="4" manualBreakCount="4">
    <brk id="41" min="3" max="11" man="1"/>
    <brk id="58" min="3" max="11" man="1"/>
    <brk id="70" min="3" max="11" man="1"/>
    <brk id="82" min="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T33"/>
  <sheetViews>
    <sheetView view="pageBreakPreview" topLeftCell="B7" zoomScale="115" zoomScaleSheetLayoutView="115" workbookViewId="0">
      <selection activeCell="F23" sqref="F23"/>
    </sheetView>
  </sheetViews>
  <sheetFormatPr defaultRowHeight="12.75"/>
  <cols>
    <col min="4" max="4" width="0.85546875" customWidth="1"/>
    <col min="5" max="5" width="5.140625" customWidth="1"/>
    <col min="6" max="6" width="31.85546875" customWidth="1"/>
    <col min="7" max="7" width="11.5703125" customWidth="1"/>
    <col min="8" max="8" width="10.7109375" style="1" hidden="1" customWidth="1"/>
    <col min="9" max="9" width="7.85546875" style="1" customWidth="1"/>
    <col min="10" max="10" width="11.5703125" style="1" customWidth="1"/>
    <col min="11" max="11" width="7.7109375" style="1" customWidth="1"/>
    <col min="12" max="12" width="11" style="1" customWidth="1"/>
    <col min="13" max="13" width="7.7109375" style="1" bestFit="1" customWidth="1"/>
    <col min="14" max="14" width="11.42578125" style="1" customWidth="1"/>
    <col min="15" max="15" width="7.7109375" style="1" bestFit="1" customWidth="1"/>
    <col min="16" max="16" width="11.140625" style="1" customWidth="1"/>
    <col min="17" max="17" width="8.28515625" style="22" customWidth="1"/>
    <col min="18" max="18" width="1.140625" customWidth="1"/>
    <col min="19" max="19" width="12.7109375" customWidth="1"/>
  </cols>
  <sheetData>
    <row r="1" spans="5:17">
      <c r="H1"/>
      <c r="I1"/>
      <c r="J1"/>
      <c r="K1"/>
      <c r="L1"/>
      <c r="M1"/>
      <c r="N1"/>
      <c r="O1"/>
      <c r="P1"/>
    </row>
    <row r="2" spans="5:17" ht="5.25" customHeight="1">
      <c r="F2" s="12"/>
      <c r="H2"/>
      <c r="I2"/>
      <c r="J2"/>
      <c r="K2"/>
      <c r="L2"/>
      <c r="M2"/>
      <c r="N2"/>
      <c r="O2"/>
      <c r="P2"/>
    </row>
    <row r="3" spans="5:17" ht="12" customHeight="1">
      <c r="E3" s="9"/>
      <c r="F3" s="24"/>
      <c r="G3" s="10"/>
      <c r="H3" s="10"/>
      <c r="I3" s="10"/>
      <c r="J3" s="10"/>
      <c r="K3" s="10"/>
      <c r="L3" s="11"/>
      <c r="M3" s="11"/>
      <c r="N3" s="11"/>
      <c r="O3" s="11"/>
      <c r="P3" s="11"/>
      <c r="Q3" s="26"/>
    </row>
    <row r="4" spans="5:17" ht="20.25" customHeight="1">
      <c r="E4" s="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27"/>
    </row>
    <row r="5" spans="5:17" ht="15.75" customHeight="1">
      <c r="E5" s="178" t="str">
        <f>'Planilha orçamentária'!$E$5:$L$5</f>
        <v>CNPJ 10.716.738/0001-03</v>
      </c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0"/>
    </row>
    <row r="6" spans="5:17">
      <c r="E6" s="7"/>
      <c r="F6" s="13"/>
      <c r="G6" s="12"/>
      <c r="H6" s="14"/>
      <c r="I6" s="14"/>
      <c r="J6" s="14"/>
      <c r="K6" s="14"/>
      <c r="L6" s="14"/>
      <c r="M6" s="14"/>
      <c r="N6" s="14"/>
      <c r="O6" s="14"/>
      <c r="P6" s="14"/>
      <c r="Q6" s="28"/>
    </row>
    <row r="7" spans="5:17">
      <c r="F7" s="8"/>
    </row>
    <row r="8" spans="5:17" ht="18">
      <c r="E8" s="17" t="s">
        <v>38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5:17">
      <c r="E9" t="str">
        <f>'Planilha orçamentária'!E9</f>
        <v>Obra: Câmara Municipal de Alta Floresta.</v>
      </c>
      <c r="H9"/>
      <c r="I9"/>
      <c r="J9"/>
      <c r="K9"/>
      <c r="L9"/>
      <c r="M9"/>
      <c r="N9" s="15"/>
      <c r="O9" s="15"/>
      <c r="P9" s="15"/>
    </row>
    <row r="10" spans="5:17">
      <c r="E10" t="str">
        <f>'Planilha orçamentária'!E10</f>
        <v>Endereço:  Avenida Ariosto da Riva, Lote AC 18/2, Canteiro Central, Alta Floresta MT.</v>
      </c>
      <c r="H10"/>
      <c r="I10"/>
      <c r="J10"/>
      <c r="K10"/>
      <c r="L10"/>
      <c r="M10"/>
      <c r="N10" s="177"/>
      <c r="O10" s="177"/>
      <c r="P10" s="177"/>
    </row>
    <row r="11" spans="5:17">
      <c r="E11" t="str">
        <f>'Planilha orçamentária'!E11</f>
        <v>Área de serviço a ser reformada:  40,37m².</v>
      </c>
      <c r="H11"/>
      <c r="I11"/>
      <c r="J11"/>
      <c r="K11"/>
      <c r="L11"/>
      <c r="M11"/>
      <c r="N11" s="15"/>
      <c r="O11" s="15"/>
      <c r="P11" s="15"/>
    </row>
    <row r="12" spans="5:17">
      <c r="E12" t="str">
        <f>'Planilha orçamentária'!E12</f>
        <v>Área de parede a ser pintada: 1.932,00 m².</v>
      </c>
      <c r="F12" s="8"/>
    </row>
    <row r="13" spans="5:17">
      <c r="E13" t="str">
        <f>'Planilha orçamentária'!E13</f>
        <v>LDI = 26,14%</v>
      </c>
      <c r="F13" s="8"/>
    </row>
    <row r="14" spans="5:17" ht="13.5" thickBot="1">
      <c r="E14" s="16" t="str">
        <f>'Planilha orçamentária'!E14</f>
        <v>BOLETIM SINAPI Setembro /2020.</v>
      </c>
      <c r="F14" s="16"/>
      <c r="G14" s="16"/>
      <c r="H14" s="16"/>
      <c r="I14" s="16"/>
      <c r="J14" s="16"/>
      <c r="K14" s="16"/>
      <c r="L14" s="3"/>
      <c r="M14" s="3"/>
      <c r="N14" s="3"/>
      <c r="O14" s="3"/>
      <c r="P14" s="3"/>
    </row>
    <row r="15" spans="5:17">
      <c r="E15" s="60" t="s">
        <v>42</v>
      </c>
      <c r="F15" s="48" t="s">
        <v>18</v>
      </c>
      <c r="G15" s="49" t="s">
        <v>33</v>
      </c>
      <c r="H15" s="56" t="s">
        <v>20</v>
      </c>
      <c r="I15" s="184" t="s">
        <v>34</v>
      </c>
      <c r="J15" s="185"/>
      <c r="K15" s="187" t="s">
        <v>35</v>
      </c>
      <c r="L15" s="187"/>
      <c r="M15" s="184"/>
      <c r="N15" s="185"/>
      <c r="O15" s="184"/>
      <c r="P15" s="185"/>
      <c r="Q15" s="102" t="s">
        <v>22</v>
      </c>
    </row>
    <row r="16" spans="5:17" ht="13.5" thickBot="1">
      <c r="E16" s="99"/>
      <c r="F16" s="74"/>
      <c r="G16" s="75"/>
      <c r="H16" s="61"/>
      <c r="I16" s="87" t="s">
        <v>36</v>
      </c>
      <c r="J16" s="75" t="s">
        <v>37</v>
      </c>
      <c r="K16" s="92" t="s">
        <v>36</v>
      </c>
      <c r="L16" s="71" t="s">
        <v>37</v>
      </c>
      <c r="M16" s="87" t="s">
        <v>36</v>
      </c>
      <c r="N16" s="75" t="s">
        <v>37</v>
      </c>
      <c r="O16" s="87" t="s">
        <v>36</v>
      </c>
      <c r="P16" s="75" t="s">
        <v>37</v>
      </c>
      <c r="Q16" s="62" t="s">
        <v>36</v>
      </c>
    </row>
    <row r="17" spans="5:20">
      <c r="E17" s="65"/>
      <c r="F17" s="76"/>
      <c r="G17" s="77"/>
      <c r="H17" s="63"/>
      <c r="I17" s="88"/>
      <c r="J17" s="77"/>
      <c r="K17" s="93"/>
      <c r="L17" s="72"/>
      <c r="M17" s="88"/>
      <c r="N17" s="77"/>
      <c r="O17" s="88"/>
      <c r="P17" s="77"/>
      <c r="Q17" s="64"/>
    </row>
    <row r="18" spans="5:20">
      <c r="E18" s="66" t="str">
        <f>'Planilha orçamentária'!E17</f>
        <v>1.0</v>
      </c>
      <c r="F18" s="127" t="str">
        <f>'Planilha orçamentária'!F17</f>
        <v>Serviços Preliminares</v>
      </c>
      <c r="G18" s="78">
        <f>'Planilha orçamentária'!L20</f>
        <v>924.33825000000002</v>
      </c>
      <c r="H18" s="50"/>
      <c r="I18" s="89">
        <v>100</v>
      </c>
      <c r="J18" s="100">
        <f>G18*I18/100</f>
        <v>924.33825000000002</v>
      </c>
      <c r="K18" s="89"/>
      <c r="L18" s="94">
        <f>G18*K18/100</f>
        <v>0</v>
      </c>
      <c r="M18" s="89"/>
      <c r="N18" s="100">
        <f>G18*M18/100</f>
        <v>0</v>
      </c>
      <c r="O18" s="89"/>
      <c r="P18" s="100">
        <f>G18*O18/100</f>
        <v>0</v>
      </c>
      <c r="Q18" s="57">
        <f>I18+K18+M18+O18</f>
        <v>100</v>
      </c>
    </row>
    <row r="19" spans="5:20">
      <c r="E19" s="67" t="str">
        <f>'Planilha orçamentária'!E21</f>
        <v>2.0</v>
      </c>
      <c r="F19" s="128" t="str">
        <f>'Planilha orçamentária'!F21</f>
        <v>Estrutura</v>
      </c>
      <c r="G19" s="79">
        <f>'Planilha orçamentária'!L29</f>
        <v>3408.0239236500001</v>
      </c>
      <c r="H19" s="51"/>
      <c r="I19" s="90">
        <v>100</v>
      </c>
      <c r="J19" s="100">
        <f t="shared" ref="J19:J29" si="0">G19*I19/100</f>
        <v>3408.0239236500001</v>
      </c>
      <c r="K19" s="90"/>
      <c r="L19" s="94">
        <f t="shared" ref="L19:L29" si="1">G19*K19/100</f>
        <v>0</v>
      </c>
      <c r="M19" s="90"/>
      <c r="N19" s="100">
        <f t="shared" ref="N19:N29" si="2">G19*M19/100</f>
        <v>0</v>
      </c>
      <c r="O19" s="90"/>
      <c r="P19" s="100">
        <f t="shared" ref="P19:P29" si="3">G19*O19/100</f>
        <v>0</v>
      </c>
      <c r="Q19" s="57">
        <f t="shared" ref="Q19:Q29" si="4">I19+K19+M19+O19</f>
        <v>100</v>
      </c>
    </row>
    <row r="20" spans="5:20">
      <c r="E20" s="67" t="str">
        <f>'Planilha orçamentária'!E30</f>
        <v>3.0</v>
      </c>
      <c r="F20" s="128" t="str">
        <f>'Planilha orçamentária'!F30</f>
        <v>Alvenaria</v>
      </c>
      <c r="G20" s="79">
        <f>'Planilha orçamentária'!L37</f>
        <v>1454.1925880000001</v>
      </c>
      <c r="H20" s="51"/>
      <c r="I20" s="90">
        <v>100</v>
      </c>
      <c r="J20" s="100">
        <f t="shared" si="0"/>
        <v>1454.1925880000001</v>
      </c>
      <c r="K20" s="90"/>
      <c r="L20" s="94">
        <f t="shared" si="1"/>
        <v>0</v>
      </c>
      <c r="M20" s="90"/>
      <c r="N20" s="100">
        <f t="shared" si="2"/>
        <v>0</v>
      </c>
      <c r="O20" s="90"/>
      <c r="P20" s="100">
        <f t="shared" si="3"/>
        <v>0</v>
      </c>
      <c r="Q20" s="57">
        <f t="shared" si="4"/>
        <v>100</v>
      </c>
    </row>
    <row r="21" spans="5:20">
      <c r="E21" s="67" t="str">
        <f>'Planilha orçamentária'!E38</f>
        <v>4.0</v>
      </c>
      <c r="F21" s="128" t="str">
        <f>'Planilha orçamentária'!F38</f>
        <v>Cobertura</v>
      </c>
      <c r="G21" s="79">
        <f>'Planilha orçamentária'!L41</f>
        <v>1415.8247699999999</v>
      </c>
      <c r="H21" s="51"/>
      <c r="I21" s="90"/>
      <c r="J21" s="100">
        <f t="shared" si="0"/>
        <v>0</v>
      </c>
      <c r="K21" s="90">
        <v>100</v>
      </c>
      <c r="L21" s="94">
        <f t="shared" si="1"/>
        <v>1415.8247699999999</v>
      </c>
      <c r="M21" s="90"/>
      <c r="N21" s="100">
        <f t="shared" si="2"/>
        <v>0</v>
      </c>
      <c r="O21" s="90"/>
      <c r="P21" s="100">
        <f t="shared" si="3"/>
        <v>0</v>
      </c>
      <c r="Q21" s="57">
        <f t="shared" si="4"/>
        <v>100</v>
      </c>
    </row>
    <row r="22" spans="5:20">
      <c r="E22" s="67" t="str">
        <f>'Planilha orçamentária'!E42</f>
        <v>5.0</v>
      </c>
      <c r="F22" s="128" t="str">
        <f>'Planilha orçamentária'!F42</f>
        <v>Impermeabilização</v>
      </c>
      <c r="G22" s="79">
        <f>'Planilha orçamentária'!L45</f>
        <v>787.33700500000009</v>
      </c>
      <c r="H22" s="51"/>
      <c r="I22" s="90">
        <v>100</v>
      </c>
      <c r="J22" s="100">
        <f t="shared" si="0"/>
        <v>787.33700500000009</v>
      </c>
      <c r="K22" s="90"/>
      <c r="L22" s="94">
        <f t="shared" si="1"/>
        <v>0</v>
      </c>
      <c r="M22" s="90"/>
      <c r="N22" s="100">
        <f t="shared" si="2"/>
        <v>0</v>
      </c>
      <c r="O22" s="90"/>
      <c r="P22" s="100">
        <f t="shared" si="3"/>
        <v>0</v>
      </c>
      <c r="Q22" s="57">
        <f t="shared" si="4"/>
        <v>100</v>
      </c>
    </row>
    <row r="23" spans="5:20">
      <c r="E23" s="67" t="str">
        <f>'Planilha orçamentária'!E46</f>
        <v>6.0</v>
      </c>
      <c r="F23" s="128" t="str">
        <f>'Planilha orçamentária'!F46</f>
        <v>Esquadrias</v>
      </c>
      <c r="G23" s="79">
        <f>'Planilha orçamentária'!L49</f>
        <v>826.09074200000009</v>
      </c>
      <c r="H23" s="51"/>
      <c r="I23" s="90"/>
      <c r="J23" s="100">
        <f t="shared" ref="J23" si="5">G23*I23/100</f>
        <v>0</v>
      </c>
      <c r="K23" s="90">
        <v>100</v>
      </c>
      <c r="L23" s="94">
        <f t="shared" ref="L23" si="6">G23*K23/100</f>
        <v>826.09074199999998</v>
      </c>
      <c r="M23" s="90"/>
      <c r="N23" s="100">
        <f t="shared" ref="N23" si="7">G23*M23/100</f>
        <v>0</v>
      </c>
      <c r="O23" s="90"/>
      <c r="P23" s="100">
        <f t="shared" ref="P23" si="8">G23*O23/100</f>
        <v>0</v>
      </c>
      <c r="Q23" s="57">
        <f t="shared" ref="Q23" si="9">I23+K23+M23+O23</f>
        <v>100</v>
      </c>
    </row>
    <row r="24" spans="5:20">
      <c r="E24" s="67" t="str">
        <f>'Planilha orçamentária'!E50</f>
        <v>7.0</v>
      </c>
      <c r="F24" s="128" t="str">
        <f>'Planilha orçamentária'!F50</f>
        <v>Piso</v>
      </c>
      <c r="G24" s="79">
        <f>'Planilha orçamentária'!L54</f>
        <v>1134.4095229500001</v>
      </c>
      <c r="H24" s="51"/>
      <c r="I24" s="90"/>
      <c r="J24" s="100">
        <f t="shared" si="0"/>
        <v>0</v>
      </c>
      <c r="K24" s="90">
        <v>100</v>
      </c>
      <c r="L24" s="94">
        <f t="shared" si="1"/>
        <v>1134.4095229500001</v>
      </c>
      <c r="M24" s="90"/>
      <c r="N24" s="100">
        <f t="shared" si="2"/>
        <v>0</v>
      </c>
      <c r="O24" s="90"/>
      <c r="P24" s="100">
        <f t="shared" si="3"/>
        <v>0</v>
      </c>
      <c r="Q24" s="57">
        <f t="shared" si="4"/>
        <v>100</v>
      </c>
    </row>
    <row r="25" spans="5:20">
      <c r="E25" s="67" t="str">
        <f>'Planilha orçamentária'!E55</f>
        <v>8.0</v>
      </c>
      <c r="F25" s="128" t="str">
        <f>'Planilha orçamentária'!F55</f>
        <v>Revestimento</v>
      </c>
      <c r="G25" s="79">
        <f>'Planilha orçamentária'!L61</f>
        <v>1799.677236</v>
      </c>
      <c r="H25" s="51"/>
      <c r="I25" s="90"/>
      <c r="J25" s="100">
        <f t="shared" si="0"/>
        <v>0</v>
      </c>
      <c r="K25" s="90">
        <v>100</v>
      </c>
      <c r="L25" s="94">
        <f t="shared" si="1"/>
        <v>1799.677236</v>
      </c>
      <c r="M25" s="90"/>
      <c r="N25" s="100">
        <f t="shared" si="2"/>
        <v>0</v>
      </c>
      <c r="O25" s="90"/>
      <c r="P25" s="100">
        <f t="shared" si="3"/>
        <v>0</v>
      </c>
      <c r="Q25" s="57">
        <f t="shared" si="4"/>
        <v>100</v>
      </c>
    </row>
    <row r="26" spans="5:20">
      <c r="E26" s="67" t="str">
        <f>'Planilha orçamentária'!E62</f>
        <v>9.0</v>
      </c>
      <c r="F26" s="128" t="str">
        <f>'Planilha orçamentária'!F62</f>
        <v>Pintura ( Paredes internas e forro )</v>
      </c>
      <c r="G26" s="79">
        <f>'Planilha orçamentária'!L67</f>
        <v>64158.012931999998</v>
      </c>
      <c r="H26" s="51"/>
      <c r="I26" s="90">
        <v>50</v>
      </c>
      <c r="J26" s="100">
        <f t="shared" si="0"/>
        <v>32079.006466000003</v>
      </c>
      <c r="K26" s="90">
        <v>50</v>
      </c>
      <c r="L26" s="94">
        <f t="shared" si="1"/>
        <v>32079.006466000003</v>
      </c>
      <c r="M26" s="90"/>
      <c r="N26" s="100">
        <f t="shared" si="2"/>
        <v>0</v>
      </c>
      <c r="O26" s="90"/>
      <c r="P26" s="100">
        <f t="shared" si="3"/>
        <v>0</v>
      </c>
      <c r="Q26" s="57">
        <f t="shared" si="4"/>
        <v>100</v>
      </c>
    </row>
    <row r="27" spans="5:20">
      <c r="E27" s="67" t="str">
        <f>'Planilha orçamentária'!E68</f>
        <v>10.0</v>
      </c>
      <c r="F27" s="128" t="str">
        <f>'Planilha orçamentária'!F68</f>
        <v>Instalação Hidráulica e Sanitária</v>
      </c>
      <c r="G27" s="79">
        <f>'Planilha orçamentária'!L82</f>
        <v>2151.4653090000002</v>
      </c>
      <c r="H27" s="51"/>
      <c r="I27" s="90">
        <v>100</v>
      </c>
      <c r="J27" s="100">
        <f t="shared" si="0"/>
        <v>2151.4653090000002</v>
      </c>
      <c r="K27" s="90"/>
      <c r="L27" s="94">
        <f t="shared" si="1"/>
        <v>0</v>
      </c>
      <c r="M27" s="90"/>
      <c r="N27" s="100">
        <f t="shared" si="2"/>
        <v>0</v>
      </c>
      <c r="O27" s="90"/>
      <c r="P27" s="100">
        <f t="shared" si="3"/>
        <v>0</v>
      </c>
      <c r="Q27" s="57">
        <f t="shared" si="4"/>
        <v>100</v>
      </c>
    </row>
    <row r="28" spans="5:20">
      <c r="E28" s="67" t="str">
        <f>'Planilha orçamentária'!E83</f>
        <v>11.0</v>
      </c>
      <c r="F28" s="128" t="str">
        <f>'Planilha orçamentária'!F83</f>
        <v>Instalação Elétrica</v>
      </c>
      <c r="G28" s="79">
        <f>'Planilha orçamentária'!L90</f>
        <v>1127.6055219999998</v>
      </c>
      <c r="H28" s="51"/>
      <c r="I28" s="90"/>
      <c r="J28" s="100">
        <f t="shared" si="0"/>
        <v>0</v>
      </c>
      <c r="K28" s="90">
        <v>100</v>
      </c>
      <c r="L28" s="94">
        <f t="shared" si="1"/>
        <v>1127.6055219999998</v>
      </c>
      <c r="M28" s="90"/>
      <c r="N28" s="100">
        <f t="shared" si="2"/>
        <v>0</v>
      </c>
      <c r="O28" s="90"/>
      <c r="P28" s="100">
        <f t="shared" si="3"/>
        <v>0</v>
      </c>
      <c r="Q28" s="57">
        <f t="shared" si="4"/>
        <v>100</v>
      </c>
    </row>
    <row r="29" spans="5:20">
      <c r="E29" s="130" t="str">
        <f>'Planilha orçamentária'!E91</f>
        <v>12.0</v>
      </c>
      <c r="F29" s="129" t="str">
        <f>'Planilha orçamentária'!F91</f>
        <v>Limpeza</v>
      </c>
      <c r="G29" s="81">
        <f>'Planilha orçamentária'!L94</f>
        <v>899.94972532500003</v>
      </c>
      <c r="H29" s="52"/>
      <c r="I29" s="91"/>
      <c r="J29" s="100">
        <f t="shared" si="0"/>
        <v>0</v>
      </c>
      <c r="K29" s="91">
        <v>100</v>
      </c>
      <c r="L29" s="94">
        <f t="shared" si="1"/>
        <v>899.94972532500003</v>
      </c>
      <c r="M29" s="91"/>
      <c r="N29" s="100">
        <f t="shared" si="2"/>
        <v>0</v>
      </c>
      <c r="O29" s="91"/>
      <c r="P29" s="100">
        <f t="shared" si="3"/>
        <v>0</v>
      </c>
      <c r="Q29" s="57">
        <f t="shared" si="4"/>
        <v>100</v>
      </c>
    </row>
    <row r="30" spans="5:20">
      <c r="E30" s="68"/>
      <c r="F30" s="82"/>
      <c r="G30" s="83"/>
      <c r="H30" s="53"/>
      <c r="I30" s="68"/>
      <c r="J30" s="83"/>
      <c r="K30" s="97"/>
      <c r="L30" s="96"/>
      <c r="M30" s="68"/>
      <c r="N30" s="83"/>
      <c r="O30" s="68"/>
      <c r="P30" s="83"/>
      <c r="Q30" s="58"/>
    </row>
    <row r="31" spans="5:20">
      <c r="E31" s="69"/>
      <c r="F31" s="80" t="s">
        <v>7</v>
      </c>
      <c r="G31" s="84">
        <f>SUM(G18:G30)</f>
        <v>80086.927525924999</v>
      </c>
      <c r="H31" s="54"/>
      <c r="I31" s="91">
        <f>(J18+J19+J20+J21+J22+J24+J25+J26+J27+J28+J29+J23)*100/$G$31</f>
        <v>50.950092358632681</v>
      </c>
      <c r="J31" s="101">
        <f>SUM(J18:J30)</f>
        <v>40804.363541650004</v>
      </c>
      <c r="K31" s="91">
        <f>(L18+L19+L20+L21+L22+L24+L25+L26+L27+L28+L29+L23)*100/$G$31</f>
        <v>49.049907641367334</v>
      </c>
      <c r="L31" s="95">
        <f>SUM(L18:L30)</f>
        <v>39282.563984275002</v>
      </c>
      <c r="M31" s="91">
        <f>(N18+N19+N20+N21+N22+N24+N25+N26+N27+N28+N29+N23)*100/$G$31</f>
        <v>0</v>
      </c>
      <c r="N31" s="101">
        <f>SUM(N18:N30)</f>
        <v>0</v>
      </c>
      <c r="O31" s="91">
        <f>(P18+P19+P20+P21+P22+P24+P25+P26+P27+P28+P29+P23)*100/$G$31</f>
        <v>0</v>
      </c>
      <c r="P31" s="101">
        <f>SUM(P18:P30)</f>
        <v>0</v>
      </c>
      <c r="Q31" s="132">
        <f>I31+K31+M31+O31</f>
        <v>100.00000000000001</v>
      </c>
      <c r="S31" s="22">
        <f>Q31*G31/100</f>
        <v>80086.927525925013</v>
      </c>
      <c r="T31" s="162">
        <f>G31-S31</f>
        <v>0</v>
      </c>
    </row>
    <row r="32" spans="5:20" ht="13.5" thickBot="1">
      <c r="E32" s="70"/>
      <c r="F32" s="85"/>
      <c r="G32" s="86"/>
      <c r="H32" s="55"/>
      <c r="I32" s="70"/>
      <c r="J32" s="86"/>
      <c r="K32" s="98"/>
      <c r="L32" s="73"/>
      <c r="M32" s="70"/>
      <c r="N32" s="86"/>
      <c r="O32" s="70"/>
      <c r="P32" s="86"/>
      <c r="Q32" s="59"/>
    </row>
    <row r="33" spans="19:19" ht="9" customHeight="1">
      <c r="S33" s="46"/>
    </row>
  </sheetData>
  <mergeCells count="6">
    <mergeCell ref="O15:P15"/>
    <mergeCell ref="F4:P4"/>
    <mergeCell ref="I15:J15"/>
    <mergeCell ref="K15:L15"/>
    <mergeCell ref="M15:N15"/>
    <mergeCell ref="E5:Q5"/>
  </mergeCells>
  <phoneticPr fontId="0" type="noConversion"/>
  <pageMargins left="1.1811023622047245" right="0.74803149606299213" top="0.51181102362204722" bottom="0.98425196850393704" header="0.51181102362204722" footer="0.51181102362204722"/>
  <pageSetup paperSize="9" scale="92" orientation="landscape" horizontalDpi="4294967293" verticalDpi="4294967293" r:id="rId1"/>
  <headerFooter alignWithMargins="0">
    <oddFooter>&amp;C___________________________________________
Engº Civil Antonio Fernandes Cruz.
CREA:8551/D.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R28"/>
  <sheetViews>
    <sheetView view="pageBreakPreview" topLeftCell="A13" workbookViewId="0">
      <selection activeCell="K35" sqref="K35"/>
    </sheetView>
  </sheetViews>
  <sheetFormatPr defaultRowHeight="12.75"/>
  <cols>
    <col min="9" max="9" width="0.85546875" customWidth="1"/>
    <col min="10" max="10" width="13.28515625" customWidth="1"/>
    <col min="11" max="11" width="32.28515625" customWidth="1"/>
    <col min="12" max="12" width="10.7109375" customWidth="1"/>
    <col min="13" max="13" width="10.7109375" style="1" hidden="1" customWidth="1"/>
    <col min="14" max="14" width="8.85546875" style="1" customWidth="1"/>
    <col min="15" max="15" width="11.7109375" style="1" customWidth="1"/>
    <col min="16" max="16" width="9.5703125" style="1" customWidth="1"/>
    <col min="17" max="17" width="10" style="22" customWidth="1"/>
    <col min="18" max="18" width="1.140625" customWidth="1"/>
    <col min="19" max="19" width="12.7109375" customWidth="1"/>
  </cols>
  <sheetData>
    <row r="1" spans="10:17">
      <c r="M1"/>
      <c r="N1"/>
      <c r="O1"/>
      <c r="P1"/>
    </row>
    <row r="2" spans="10:17" ht="5.25" customHeight="1">
      <c r="K2" s="12"/>
      <c r="M2"/>
      <c r="N2"/>
      <c r="O2"/>
      <c r="P2"/>
    </row>
    <row r="3" spans="10:17" ht="20.25">
      <c r="J3" s="9"/>
      <c r="K3" s="24"/>
      <c r="L3" s="10"/>
      <c r="M3" s="10"/>
      <c r="N3" s="10"/>
      <c r="O3" s="10"/>
      <c r="P3" s="11"/>
      <c r="Q3" s="26"/>
    </row>
    <row r="4" spans="10:17" ht="13.5" customHeight="1">
      <c r="J4" s="189"/>
      <c r="K4" s="186"/>
      <c r="L4" s="186"/>
      <c r="M4" s="186"/>
      <c r="N4" s="186"/>
      <c r="O4" s="186"/>
      <c r="P4" s="186"/>
      <c r="Q4" s="190"/>
    </row>
    <row r="5" spans="10:17" ht="15.75" customHeight="1">
      <c r="J5" s="191" t="str">
        <f>'Planilha orçamentária'!E5</f>
        <v>CNPJ 10.716.738/0001-03</v>
      </c>
      <c r="K5" s="192"/>
      <c r="L5" s="192"/>
      <c r="M5" s="192"/>
      <c r="N5" s="192"/>
      <c r="O5" s="192"/>
      <c r="P5" s="192"/>
      <c r="Q5" s="193"/>
    </row>
    <row r="6" spans="10:17" ht="7.5" customHeight="1">
      <c r="J6" s="7"/>
      <c r="K6" s="13"/>
      <c r="L6" s="12"/>
      <c r="M6" s="14"/>
      <c r="N6" s="14"/>
      <c r="O6" s="14"/>
      <c r="P6" s="14"/>
      <c r="Q6" s="28"/>
    </row>
    <row r="7" spans="10:17">
      <c r="K7" s="8"/>
    </row>
    <row r="13" spans="10:17" ht="33">
      <c r="K13" s="194" t="str">
        <f>'Planilha orçamentária'!E8</f>
        <v xml:space="preserve">Planilha orçamentária </v>
      </c>
      <c r="L13" s="194"/>
      <c r="M13" s="194"/>
      <c r="N13" s="194"/>
      <c r="O13" s="194"/>
      <c r="P13" s="194"/>
    </row>
    <row r="14" spans="10:17">
      <c r="K14" s="15"/>
      <c r="L14" s="15"/>
      <c r="M14" s="165"/>
      <c r="N14" s="165"/>
      <c r="O14" s="165"/>
      <c r="P14" s="165"/>
    </row>
    <row r="15" spans="10:17" ht="33">
      <c r="K15" s="194" t="str">
        <f>'cronograma físico-financeiro'!E8</f>
        <v>Cronograma Físico-financeiro.</v>
      </c>
      <c r="L15" s="194"/>
      <c r="M15" s="194"/>
      <c r="N15" s="194"/>
      <c r="O15" s="194"/>
      <c r="P15" s="194"/>
    </row>
    <row r="17" spans="10:18">
      <c r="N17" s="1" t="s">
        <v>44</v>
      </c>
    </row>
    <row r="21" spans="10:18" ht="20.25" customHeight="1">
      <c r="K21" s="188" t="str">
        <f>'cronograma físico-financeiro'!E9</f>
        <v>Obra: Câmara Municipal de Alta Floresta.</v>
      </c>
      <c r="L21" s="188"/>
      <c r="M21" s="188"/>
      <c r="N21" s="188"/>
      <c r="O21" s="188"/>
      <c r="P21" s="188"/>
      <c r="Q21" s="122"/>
    </row>
    <row r="22" spans="10:18" ht="20.25" customHeight="1">
      <c r="J22" s="122"/>
      <c r="K22" s="188"/>
      <c r="L22" s="188"/>
      <c r="M22" s="188"/>
      <c r="N22" s="188"/>
      <c r="O22" s="188"/>
      <c r="P22" s="188"/>
      <c r="Q22" s="122"/>
    </row>
    <row r="25" spans="10:18" ht="15">
      <c r="K25" s="167" t="str">
        <f>'Planilha orçamentária'!E10</f>
        <v>Endereço:  Avenida Ariosto da Riva, Lote AC 18/2, Canteiro Central, Alta Floresta MT.</v>
      </c>
      <c r="L25" s="166"/>
      <c r="M25" s="166"/>
      <c r="N25" s="166"/>
      <c r="O25" s="166"/>
      <c r="P25" s="166"/>
      <c r="Q25" s="166"/>
    </row>
    <row r="26" spans="10:18" ht="15">
      <c r="J26" s="121"/>
      <c r="K26" s="168"/>
      <c r="L26" s="121"/>
      <c r="M26" s="121"/>
      <c r="N26" s="121"/>
      <c r="O26" s="121"/>
      <c r="P26" s="121"/>
      <c r="Q26" s="121"/>
    </row>
    <row r="27" spans="10:18" ht="15">
      <c r="K27" s="167" t="str">
        <f>'cronograma físico-financeiro'!E11</f>
        <v>Área de serviço a ser reformada:  40,37m².</v>
      </c>
      <c r="L27" s="166"/>
      <c r="M27" s="166"/>
      <c r="N27" s="166"/>
      <c r="O27" s="166"/>
      <c r="P27" s="166"/>
      <c r="Q27" s="166"/>
      <c r="R27" s="166"/>
    </row>
    <row r="28" spans="10:18">
      <c r="K28" t="str">
        <f>'Planilha orçamentária'!E12</f>
        <v>Área de parede a ser pintada: 1.932,00 m².</v>
      </c>
    </row>
  </sheetData>
  <mergeCells count="5">
    <mergeCell ref="K21:P22"/>
    <mergeCell ref="J4:Q4"/>
    <mergeCell ref="J5:Q5"/>
    <mergeCell ref="K13:P13"/>
    <mergeCell ref="K15:P15"/>
  </mergeCells>
  <phoneticPr fontId="10" type="noConversion"/>
  <printOptions horizontalCentered="1"/>
  <pageMargins left="0.62992125984251968" right="0.31496062992125984" top="0.19685039370078741" bottom="0.98425196850393704" header="0.47244094488188981" footer="0.51181102362204722"/>
  <pageSetup paperSize="9" scale="94" orientation="portrait" horizontalDpi="4294967293" verticalDpi="4294967293" r:id="rId1"/>
  <headerFooter alignWithMargins="0">
    <oddFooter>&amp;C__________________________________________________
Engº Civil Antonio Fernandes Cruz
Crea: 12010040-20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 orçamentária</vt:lpstr>
      <vt:lpstr>cronograma físico-financeiro</vt:lpstr>
      <vt:lpstr>Capa</vt:lpstr>
      <vt:lpstr>Plan1</vt:lpstr>
      <vt:lpstr>Capa!Area_de_impressao</vt:lpstr>
      <vt:lpstr>'cronograma físico-financeiro'!Area_de_impressao</vt:lpstr>
      <vt:lpstr>'Planilha orçamentária'!Area_de_impressao</vt:lpstr>
      <vt:lpstr>'Planilha orçamentária'!Titulos_de_impressao</vt:lpstr>
    </vt:vector>
  </TitlesOfParts>
  <Company>FCF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Calmon Filho</dc:creator>
  <cp:lastModifiedBy>Usuario</cp:lastModifiedBy>
  <cp:lastPrinted>2020-11-19T14:14:06Z</cp:lastPrinted>
  <dcterms:created xsi:type="dcterms:W3CDTF">2008-10-30T11:02:46Z</dcterms:created>
  <dcterms:modified xsi:type="dcterms:W3CDTF">2020-11-19T14:14:12Z</dcterms:modified>
</cp:coreProperties>
</file>