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105" yWindow="120" windowWidth="20640" windowHeight="9960"/>
  </bookViews>
  <sheets>
    <sheet name="Planilha orçamentária" sheetId="1" r:id="rId1"/>
    <sheet name="cronograma físico-financeiro" sheetId="3" r:id="rId2"/>
    <sheet name="Capa" sheetId="4" r:id="rId3"/>
    <sheet name="BDI" sheetId="5" r:id="rId4"/>
  </sheets>
  <externalReferences>
    <externalReference r:id="rId5"/>
  </externalReferences>
  <definedNames>
    <definedName name="_xlnm.Print_Area" localSheetId="3">BDI!$D$2:$H$47</definedName>
    <definedName name="_xlnm.Print_Area" localSheetId="2">Capa!$I$2:$R$49</definedName>
    <definedName name="_xlnm.Print_Area" localSheetId="1">'cronograma físico-financeiro'!$D$2:$N$24</definedName>
    <definedName name="_xlnm.Print_Area" localSheetId="0">'Planilha orçamentária'!$D$2:$M$25</definedName>
    <definedName name="_xlnm.Print_Titles" localSheetId="0">'Planilha orçamentária'!$3:$14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5"/>
  <c r="E10"/>
  <c r="E9"/>
  <c r="G27"/>
  <c r="G36" s="1"/>
  <c r="G24"/>
  <c r="G17"/>
  <c r="E17"/>
  <c r="E5"/>
  <c r="M19" i="3" l="1"/>
  <c r="M20"/>
  <c r="M18"/>
  <c r="F19" l="1"/>
  <c r="F20"/>
  <c r="E19"/>
  <c r="E20"/>
  <c r="F18"/>
  <c r="E18"/>
  <c r="J19" i="1" l="1"/>
  <c r="K19" s="1"/>
  <c r="L19" s="1"/>
  <c r="G19" i="3" s="1"/>
  <c r="L19" l="1"/>
  <c r="J19"/>
  <c r="E10"/>
  <c r="E11"/>
  <c r="K27" i="4" s="1"/>
  <c r="K15" l="1"/>
  <c r="K13"/>
  <c r="J5"/>
  <c r="K25"/>
  <c r="E9" i="3" l="1"/>
  <c r="K21" i="4" s="1"/>
  <c r="F17" i="3"/>
  <c r="E17"/>
  <c r="J20" i="1"/>
  <c r="K20" s="1"/>
  <c r="L20" s="1"/>
  <c r="G20" i="3" s="1"/>
  <c r="J18" i="1"/>
  <c r="K18" s="1"/>
  <c r="E5" i="3"/>
  <c r="E12"/>
  <c r="E13"/>
  <c r="L20" l="1"/>
  <c r="J20"/>
  <c r="L18" i="1"/>
  <c r="L21" l="1"/>
  <c r="L23" s="1"/>
  <c r="G18" i="3"/>
  <c r="L18" l="1"/>
  <c r="L22" s="1"/>
  <c r="J18"/>
  <c r="J22" s="1"/>
  <c r="G22"/>
  <c r="I22" l="1"/>
  <c r="K22"/>
  <c r="M22" l="1"/>
</calcChain>
</file>

<file path=xl/sharedStrings.xml><?xml version="1.0" encoding="utf-8"?>
<sst xmlns="http://schemas.openxmlformats.org/spreadsheetml/2006/main" count="77" uniqueCount="66">
  <si>
    <t>m2</t>
  </si>
  <si>
    <t>Total do ìtem</t>
  </si>
  <si>
    <t>Total Geral:</t>
  </si>
  <si>
    <t>LDI</t>
  </si>
  <si>
    <t>Descrição dos serviços</t>
  </si>
  <si>
    <t>Código</t>
  </si>
  <si>
    <t>Custo Direto</t>
  </si>
  <si>
    <t>P. Unit.</t>
  </si>
  <si>
    <t>Total</t>
  </si>
  <si>
    <t>Quant.</t>
  </si>
  <si>
    <t>Und.</t>
  </si>
  <si>
    <t xml:space="preserve">Planilha orçamentária </t>
  </si>
  <si>
    <t>1.0</t>
  </si>
  <si>
    <t>Valor</t>
  </si>
  <si>
    <t>30 dias</t>
  </si>
  <si>
    <t>%</t>
  </si>
  <si>
    <t>R$</t>
  </si>
  <si>
    <t>Cronograma Físico-financeiro.</t>
  </si>
  <si>
    <t>Item</t>
  </si>
  <si>
    <t xml:space="preserve"> </t>
  </si>
  <si>
    <t>ajuste inpc</t>
  </si>
  <si>
    <t>CNPJ 10.716.738/0001-03</t>
  </si>
  <si>
    <t>Obra: Câmara Municipal de Alta Floresta.</t>
  </si>
  <si>
    <t>Endereço:  Avenida Ariosto da Riva, Lote AC 18/2, Canteiro Central, Alta Floresta MT.</t>
  </si>
  <si>
    <t xml:space="preserve">m </t>
  </si>
  <si>
    <t>Instalação do calçamento sinalizador para deficiente visual.</t>
  </si>
  <si>
    <t>BOLETIM SINAPI Setembro /2021. (Custo e composições - Sintético e preço de insumos ).</t>
  </si>
  <si>
    <t>Serviços a serem prestados</t>
  </si>
  <si>
    <t>Limpeza de piso de ladrílho hidráulico com pano úmido.</t>
  </si>
  <si>
    <t>und</t>
  </si>
  <si>
    <t>15 dias</t>
  </si>
  <si>
    <r>
      <t xml:space="preserve">Rasgo em comtrapiso para ramais/ distribuição com diâmetros maiores que 75 mm. </t>
    </r>
    <r>
      <rPr>
        <b/>
        <sz val="10"/>
        <rFont val="Arial"/>
        <family val="2"/>
      </rPr>
      <t>(Rasgo no contrapiso para intalação do piso podotatil de concreto)</t>
    </r>
    <r>
      <rPr>
        <sz val="10"/>
        <rFont val="Arial"/>
        <family val="2"/>
      </rPr>
      <t>.</t>
    </r>
  </si>
  <si>
    <r>
      <t xml:space="preserve">Piso podotatil de concreto - direcional e alerta, 40 x 40 x 2,50 cm </t>
    </r>
    <r>
      <rPr>
        <b/>
        <sz val="11"/>
        <rFont val="Arial"/>
        <family val="2"/>
      </rPr>
      <t>(podendo ser 25 x 25 x 6,4 cm)</t>
    </r>
  </si>
  <si>
    <t>Composição de Benefícios e Despesas Indiretas - BDI</t>
  </si>
  <si>
    <t>De acordo com o acordão 2622/2013 TCU-Critérios de aceitabilidade para lucros de despesas indiretas.</t>
  </si>
  <si>
    <t>Percentual</t>
  </si>
  <si>
    <t>ADMINISTRAÇÃO DA OBRA</t>
  </si>
  <si>
    <t>1.1</t>
  </si>
  <si>
    <t>Administração Central</t>
  </si>
  <si>
    <t>1.2</t>
  </si>
  <si>
    <t xml:space="preserve">Seguros  </t>
  </si>
  <si>
    <t>1.3</t>
  </si>
  <si>
    <t>Garantias</t>
  </si>
  <si>
    <t>1.4</t>
  </si>
  <si>
    <t>Riscos</t>
  </si>
  <si>
    <t>Despesas Financeiras</t>
  </si>
  <si>
    <t>2.0</t>
  </si>
  <si>
    <t>LUCRO</t>
  </si>
  <si>
    <t>2.1</t>
  </si>
  <si>
    <t>Lucro Operacional</t>
  </si>
  <si>
    <t>3.0</t>
  </si>
  <si>
    <t>TRIBUTOS</t>
  </si>
  <si>
    <t>ISSQN - Imposto sobre serviço de qualquer naturesa.</t>
  </si>
  <si>
    <t>COFINS - Constribuição para Finaciamento da Seguridade Social.</t>
  </si>
  <si>
    <t>PIS - Programa de Integração Social.</t>
  </si>
  <si>
    <t>CPRB - Contribuição Previdenciária sobre a Receita Bruta, Lei nº 12.546/2013.</t>
  </si>
  <si>
    <t xml:space="preserve">Segundo o que determina a lei n° 8.666/93, adminte-se fixar o percentual de BDI, desde que seguindo as técnicas da Engenharia e Custos. </t>
  </si>
  <si>
    <t>TAXAS DE BDI A SER APLICADA SOBRE O CUSTO DIRETO</t>
  </si>
  <si>
    <t>AC  →  Administração Central</t>
  </si>
  <si>
    <t>S  →  Seguro</t>
  </si>
  <si>
    <t xml:space="preserve">R    →  Riscos </t>
  </si>
  <si>
    <t>G     →  Garantia</t>
  </si>
  <si>
    <t>DF    →  Despesas Financeiras</t>
  </si>
  <si>
    <t>L  →  Taxa de Lucro/Remuneração</t>
  </si>
  <si>
    <t>I  →  Incidência de Impostos (PIS, COFINS e ISS)</t>
  </si>
  <si>
    <t>LDI = 26,73%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</si>
</sst>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2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sz val="14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u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Bitstream Vera Sans"/>
    </font>
    <font>
      <sz val="26"/>
      <name val="Arial"/>
      <family val="2"/>
    </font>
    <font>
      <b/>
      <sz val="11"/>
      <name val="Arial"/>
      <family val="2"/>
    </font>
    <font>
      <sz val="10"/>
      <name val="Arial"/>
    </font>
    <font>
      <b/>
      <sz val="14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31">
    <xf numFmtId="0" fontId="0" fillId="0" borderId="0" xfId="0"/>
    <xf numFmtId="4" fontId="0" fillId="0" borderId="0" xfId="0" applyNumberFormat="1"/>
    <xf numFmtId="0" fontId="4" fillId="0" borderId="1" xfId="0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/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0" fillId="0" borderId="7" xfId="0" applyBorder="1"/>
    <xf numFmtId="0" fontId="0" fillId="0" borderId="7" xfId="0" applyBorder="1" applyAlignment="1">
      <alignment horizontal="center"/>
    </xf>
    <xf numFmtId="4" fontId="0" fillId="0" borderId="7" xfId="0" applyNumberFormat="1" applyBorder="1"/>
    <xf numFmtId="0" fontId="0" fillId="0" borderId="0" xfId="0" applyAlignment="1">
      <alignment horizontal="left"/>
    </xf>
    <xf numFmtId="0" fontId="9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 vertical="justify"/>
    </xf>
    <xf numFmtId="164" fontId="0" fillId="0" borderId="0" xfId="1" applyFont="1"/>
    <xf numFmtId="0" fontId="0" fillId="0" borderId="6" xfId="0" applyBorder="1"/>
    <xf numFmtId="0" fontId="4" fillId="0" borderId="2" xfId="0" quotePrefix="1" applyFont="1" applyBorder="1" applyAlignment="1">
      <alignment horizontal="left" vertical="justify"/>
    </xf>
    <xf numFmtId="164" fontId="0" fillId="0" borderId="9" xfId="1" applyFont="1" applyBorder="1"/>
    <xf numFmtId="164" fontId="0" fillId="0" borderId="11" xfId="1" applyFont="1" applyBorder="1"/>
    <xf numFmtId="164" fontId="4" fillId="0" borderId="1" xfId="1" applyFont="1" applyBorder="1" applyAlignment="1">
      <alignment horizontal="center"/>
    </xf>
    <xf numFmtId="0" fontId="4" fillId="0" borderId="2" xfId="0" applyFont="1" applyBorder="1" applyAlignment="1">
      <alignment horizontal="right" vertical="justify"/>
    </xf>
    <xf numFmtId="0" fontId="4" fillId="0" borderId="2" xfId="0" quotePrefix="1" applyFont="1" applyBorder="1" applyAlignment="1">
      <alignment horizontal="center"/>
    </xf>
    <xf numFmtId="4" fontId="4" fillId="0" borderId="2" xfId="0" applyNumberFormat="1" applyFont="1" applyBorder="1"/>
    <xf numFmtId="164" fontId="4" fillId="0" borderId="12" xfId="1" applyFont="1" applyBorder="1"/>
    <xf numFmtId="0" fontId="3" fillId="0" borderId="14" xfId="0" quotePrefix="1" applyFont="1" applyBorder="1" applyAlignment="1">
      <alignment horizontal="left" vertical="justify"/>
    </xf>
    <xf numFmtId="0" fontId="0" fillId="0" borderId="14" xfId="0" applyBorder="1" applyAlignment="1">
      <alignment horizontal="right" vertical="justify"/>
    </xf>
    <xf numFmtId="164" fontId="3" fillId="0" borderId="15" xfId="1" quotePrefix="1" applyFont="1" applyBorder="1" applyAlignment="1">
      <alignment horizontal="left" vertical="justify"/>
    </xf>
    <xf numFmtId="164" fontId="4" fillId="0" borderId="12" xfId="1" quotePrefix="1" applyFont="1" applyBorder="1" applyAlignment="1">
      <alignment horizontal="left" vertical="justify"/>
    </xf>
    <xf numFmtId="0" fontId="3" fillId="0" borderId="18" xfId="0" quotePrefix="1" applyFont="1" applyBorder="1" applyAlignment="1">
      <alignment horizontal="left" vertical="justify"/>
    </xf>
    <xf numFmtId="164" fontId="3" fillId="0" borderId="19" xfId="1" quotePrefix="1" applyFont="1" applyBorder="1" applyAlignment="1">
      <alignment horizontal="left" vertical="justify"/>
    </xf>
    <xf numFmtId="0" fontId="4" fillId="0" borderId="6" xfId="0" applyFont="1" applyBorder="1" applyAlignment="1">
      <alignment horizontal="center"/>
    </xf>
    <xf numFmtId="164" fontId="4" fillId="0" borderId="9" xfId="1" applyFont="1" applyBorder="1" applyAlignment="1">
      <alignment horizontal="center"/>
    </xf>
    <xf numFmtId="164" fontId="0" fillId="0" borderId="0" xfId="0" applyNumberFormat="1"/>
    <xf numFmtId="164" fontId="4" fillId="0" borderId="2" xfId="0" quotePrefix="1" applyNumberFormat="1" applyFont="1" applyBorder="1" applyAlignment="1">
      <alignment horizontal="left" vertical="justify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3" fillId="0" borderId="22" xfId="0" quotePrefix="1" applyFont="1" applyBorder="1" applyAlignment="1">
      <alignment horizontal="left" vertical="justify"/>
    </xf>
    <xf numFmtId="0" fontId="3" fillId="0" borderId="23" xfId="0" quotePrefix="1" applyFont="1" applyBorder="1" applyAlignment="1">
      <alignment horizontal="left" vertical="justify"/>
    </xf>
    <xf numFmtId="0" fontId="5" fillId="0" borderId="22" xfId="0" quotePrefix="1" applyFont="1" applyBorder="1" applyAlignment="1">
      <alignment horizontal="left" vertical="justify"/>
    </xf>
    <xf numFmtId="0" fontId="3" fillId="0" borderId="24" xfId="0" quotePrefix="1" applyFont="1" applyBorder="1" applyAlignment="1">
      <alignment horizontal="left" vertical="justify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3" fillId="0" borderId="32" xfId="0" quotePrefix="1" applyFont="1" applyBorder="1" applyAlignment="1">
      <alignment horizontal="left" vertical="justify"/>
    </xf>
    <xf numFmtId="0" fontId="3" fillId="0" borderId="33" xfId="0" quotePrefix="1" applyFont="1" applyBorder="1" applyAlignment="1">
      <alignment horizontal="left" vertical="justify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164" fontId="5" fillId="0" borderId="39" xfId="0" applyNumberFormat="1" applyFont="1" applyBorder="1" applyAlignment="1">
      <alignment horizontal="center"/>
    </xf>
    <xf numFmtId="0" fontId="5" fillId="0" borderId="40" xfId="0" applyFont="1" applyBorder="1" applyAlignment="1">
      <alignment horizontal="left" vertical="justify"/>
    </xf>
    <xf numFmtId="0" fontId="3" fillId="0" borderId="41" xfId="0" applyFont="1" applyBorder="1" applyAlignment="1">
      <alignment horizontal="right" vertical="justify"/>
    </xf>
    <xf numFmtId="0" fontId="3" fillId="0" borderId="42" xfId="0" quotePrefix="1" applyFont="1" applyBorder="1" applyAlignment="1">
      <alignment horizontal="left" vertical="justify"/>
    </xf>
    <xf numFmtId="164" fontId="5" fillId="0" borderId="39" xfId="0" quotePrefix="1" applyNumberFormat="1" applyFont="1" applyBorder="1" applyAlignment="1">
      <alignment horizontal="left" vertical="justify"/>
    </xf>
    <xf numFmtId="0" fontId="3" fillId="0" borderId="43" xfId="0" quotePrefix="1" applyFont="1" applyBorder="1" applyAlignment="1">
      <alignment horizontal="left" vertical="justify"/>
    </xf>
    <xf numFmtId="0" fontId="3" fillId="0" borderId="44" xfId="0" quotePrefix="1" applyFont="1" applyBorder="1" applyAlignment="1">
      <alignment horizontal="left" vertical="justify"/>
    </xf>
    <xf numFmtId="0" fontId="4" fillId="0" borderId="45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164" fontId="3" fillId="0" borderId="31" xfId="1" applyFont="1" applyBorder="1" applyAlignment="1">
      <alignment horizontal="center"/>
    </xf>
    <xf numFmtId="164" fontId="3" fillId="0" borderId="31" xfId="1" quotePrefix="1" applyFont="1" applyBorder="1" applyAlignment="1">
      <alignment horizontal="left" vertical="justify"/>
    </xf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3" fillId="0" borderId="49" xfId="0" quotePrefix="1" applyFont="1" applyBorder="1" applyAlignment="1">
      <alignment horizontal="left" vertical="justify"/>
    </xf>
    <xf numFmtId="0" fontId="3" fillId="0" borderId="50" xfId="0" quotePrefix="1" applyFont="1" applyBorder="1" applyAlignment="1">
      <alignment horizontal="left" vertical="justify"/>
    </xf>
    <xf numFmtId="0" fontId="4" fillId="0" borderId="45" xfId="0" applyFont="1" applyBorder="1" applyAlignment="1">
      <alignment horizontal="center" vertical="center"/>
    </xf>
    <xf numFmtId="164" fontId="3" fillId="0" borderId="39" xfId="1" applyFont="1" applyBorder="1" applyAlignment="1">
      <alignment horizontal="center"/>
    </xf>
    <xf numFmtId="164" fontId="3" fillId="0" borderId="39" xfId="1" quotePrefix="1" applyFont="1" applyBorder="1" applyAlignment="1">
      <alignment horizontal="left" vertical="justify"/>
    </xf>
    <xf numFmtId="0" fontId="3" fillId="0" borderId="0" xfId="0" quotePrefix="1" applyFont="1" applyAlignment="1">
      <alignment horizontal="left" vertical="justify"/>
    </xf>
    <xf numFmtId="164" fontId="3" fillId="0" borderId="0" xfId="1" quotePrefix="1" applyFont="1" applyAlignment="1">
      <alignment horizontal="left" vertical="justify"/>
    </xf>
    <xf numFmtId="4" fontId="5" fillId="0" borderId="2" xfId="0" applyNumberFormat="1" applyFont="1" applyBorder="1"/>
    <xf numFmtId="0" fontId="1" fillId="0" borderId="0" xfId="0" applyFont="1"/>
    <xf numFmtId="0" fontId="12" fillId="0" borderId="6" xfId="0" applyFont="1" applyBorder="1" applyAlignment="1">
      <alignment horizontal="center" vertical="center" wrapText="1"/>
    </xf>
    <xf numFmtId="4" fontId="13" fillId="0" borderId="7" xfId="0" applyNumberFormat="1" applyFont="1" applyBorder="1"/>
    <xf numFmtId="4" fontId="13" fillId="0" borderId="0" xfId="0" applyNumberFormat="1" applyFont="1"/>
    <xf numFmtId="0" fontId="13" fillId="0" borderId="0" xfId="0" applyFont="1"/>
    <xf numFmtId="2" fontId="5" fillId="0" borderId="2" xfId="0" quotePrefix="1" applyNumberFormat="1" applyFont="1" applyBorder="1" applyAlignment="1">
      <alignment horizontal="left" vertical="justify"/>
    </xf>
    <xf numFmtId="4" fontId="6" fillId="0" borderId="0" xfId="0" applyNumberFormat="1" applyFont="1"/>
    <xf numFmtId="0" fontId="14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3" fillId="0" borderId="52" xfId="0" applyFont="1" applyBorder="1"/>
    <xf numFmtId="0" fontId="0" fillId="0" borderId="53" xfId="0" applyBorder="1"/>
    <xf numFmtId="0" fontId="3" fillId="0" borderId="0" xfId="0" applyFont="1"/>
    <xf numFmtId="0" fontId="1" fillId="0" borderId="2" xfId="0" applyFont="1" applyBorder="1" applyAlignment="1">
      <alignment horizontal="left" vertical="justify"/>
    </xf>
    <xf numFmtId="0" fontId="1" fillId="0" borderId="2" xfId="0" quotePrefix="1" applyFont="1" applyBorder="1" applyAlignment="1">
      <alignment horizontal="center"/>
    </xf>
    <xf numFmtId="4" fontId="1" fillId="0" borderId="2" xfId="0" applyNumberFormat="1" applyFont="1" applyBorder="1"/>
    <xf numFmtId="4" fontId="1" fillId="0" borderId="8" xfId="0" applyNumberFormat="1" applyFont="1" applyBorder="1"/>
    <xf numFmtId="164" fontId="1" fillId="0" borderId="12" xfId="1" applyBorder="1"/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43" fontId="0" fillId="0" borderId="0" xfId="0" applyNumberFormat="1"/>
    <xf numFmtId="4" fontId="0" fillId="0" borderId="0" xfId="0" applyNumberFormat="1" applyAlignment="1">
      <alignment horizontal="left"/>
    </xf>
    <xf numFmtId="0" fontId="14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5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5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164" fontId="4" fillId="0" borderId="12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1" fillId="0" borderId="12" xfId="1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5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justify"/>
    </xf>
    <xf numFmtId="0" fontId="3" fillId="0" borderId="16" xfId="0" quotePrefix="1" applyFont="1" applyBorder="1" applyAlignment="1">
      <alignment horizontal="center" vertical="justify"/>
    </xf>
    <xf numFmtId="0" fontId="3" fillId="0" borderId="17" xfId="0" quotePrefix="1" applyFont="1" applyBorder="1" applyAlignment="1">
      <alignment horizontal="center" vertical="justify"/>
    </xf>
    <xf numFmtId="0" fontId="3" fillId="0" borderId="0" xfId="0" quotePrefix="1" applyFont="1" applyAlignment="1">
      <alignment horizontal="center" vertical="justify"/>
    </xf>
    <xf numFmtId="0" fontId="2" fillId="0" borderId="16" xfId="0" quotePrefix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40" xfId="0" applyFont="1" applyBorder="1" applyAlignment="1">
      <alignment horizontal="left"/>
    </xf>
    <xf numFmtId="0" fontId="5" fillId="0" borderId="60" xfId="0" applyFont="1" applyBorder="1" applyAlignment="1">
      <alignment horizontal="left"/>
    </xf>
    <xf numFmtId="164" fontId="3" fillId="0" borderId="22" xfId="1" applyFont="1" applyBorder="1" applyAlignment="1">
      <alignment horizontal="center"/>
    </xf>
    <xf numFmtId="164" fontId="3" fillId="0" borderId="22" xfId="1" quotePrefix="1" applyFont="1" applyBorder="1" applyAlignment="1">
      <alignment horizontal="left" vertical="justify"/>
    </xf>
    <xf numFmtId="0" fontId="3" fillId="0" borderId="61" xfId="0" quotePrefix="1" applyFont="1" applyBorder="1" applyAlignment="1">
      <alignment horizontal="left" vertical="justify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164" fontId="3" fillId="0" borderId="65" xfId="1" applyFont="1" applyBorder="1" applyAlignment="1">
      <alignment horizontal="center"/>
    </xf>
    <xf numFmtId="164" fontId="3" fillId="0" borderId="65" xfId="1" quotePrefix="1" applyFont="1" applyBorder="1" applyAlignment="1">
      <alignment horizontal="left" vertical="justify"/>
    </xf>
    <xf numFmtId="0" fontId="3" fillId="0" borderId="66" xfId="0" quotePrefix="1" applyFont="1" applyBorder="1" applyAlignment="1">
      <alignment horizontal="left" vertical="justify"/>
    </xf>
    <xf numFmtId="0" fontId="3" fillId="0" borderId="67" xfId="0" quotePrefix="1" applyFont="1" applyBorder="1" applyAlignment="1">
      <alignment horizontal="left" vertical="justify"/>
    </xf>
    <xf numFmtId="0" fontId="4" fillId="0" borderId="62" xfId="0" applyFont="1" applyBorder="1" applyAlignment="1">
      <alignment horizontal="center"/>
    </xf>
    <xf numFmtId="0" fontId="4" fillId="0" borderId="25" xfId="0" applyFont="1" applyBorder="1" applyAlignment="1">
      <alignment horizontal="left"/>
    </xf>
    <xf numFmtId="0" fontId="7" fillId="0" borderId="9" xfId="0" applyFont="1" applyBorder="1" applyAlignment="1">
      <alignment horizontal="center" vertical="center" wrapText="1"/>
    </xf>
    <xf numFmtId="4" fontId="0" fillId="0" borderId="11" xfId="0" applyNumberFormat="1" applyBorder="1"/>
    <xf numFmtId="0" fontId="4" fillId="0" borderId="31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3" fillId="0" borderId="32" xfId="0" quotePrefix="1" applyFont="1" applyBorder="1" applyAlignment="1">
      <alignment horizontal="center" vertical="justify"/>
    </xf>
    <xf numFmtId="0" fontId="3" fillId="0" borderId="31" xfId="0" quotePrefix="1" applyFont="1" applyBorder="1" applyAlignment="1">
      <alignment horizontal="center" vertical="justify"/>
    </xf>
    <xf numFmtId="0" fontId="3" fillId="0" borderId="33" xfId="0" quotePrefix="1" applyFont="1" applyBorder="1" applyAlignment="1">
      <alignment horizontal="center" vertical="justify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0" fillId="0" borderId="0" xfId="1" applyFont="1" applyAlignment="1">
      <alignment vertical="center"/>
    </xf>
    <xf numFmtId="164" fontId="0" fillId="0" borderId="9" xfId="1" applyFont="1" applyBorder="1" applyAlignment="1">
      <alignment vertical="center"/>
    </xf>
    <xf numFmtId="164" fontId="0" fillId="0" borderId="10" xfId="1" applyFont="1" applyBorder="1" applyAlignment="1">
      <alignment vertical="center"/>
    </xf>
    <xf numFmtId="164" fontId="0" fillId="0" borderId="11" xfId="1" applyFont="1" applyBorder="1" applyAlignment="1">
      <alignment vertical="center"/>
    </xf>
    <xf numFmtId="164" fontId="4" fillId="0" borderId="51" xfId="1" applyFont="1" applyBorder="1" applyAlignment="1">
      <alignment horizontal="center" vertical="center"/>
    </xf>
    <xf numFmtId="164" fontId="4" fillId="0" borderId="72" xfId="1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164" fontId="4" fillId="0" borderId="0" xfId="1" applyFont="1" applyBorder="1" applyAlignment="1">
      <alignment horizontal="center" vertical="center"/>
    </xf>
    <xf numFmtId="0" fontId="4" fillId="0" borderId="73" xfId="0" applyFont="1" applyBorder="1" applyAlignment="1">
      <alignment horizontal="left"/>
    </xf>
    <xf numFmtId="0" fontId="4" fillId="0" borderId="74" xfId="0" applyFont="1" applyBorder="1" applyAlignment="1">
      <alignment horizontal="left"/>
    </xf>
    <xf numFmtId="10" fontId="4" fillId="0" borderId="75" xfId="2" applyNumberFormat="1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10" fontId="5" fillId="0" borderId="39" xfId="2" applyNumberFormat="1" applyFont="1" applyBorder="1" applyAlignment="1">
      <alignment horizontal="center" vertical="center"/>
    </xf>
    <xf numFmtId="10" fontId="5" fillId="0" borderId="76" xfId="2" applyNumberFormat="1" applyFont="1" applyBorder="1" applyAlignment="1">
      <alignment horizontal="center" vertical="center"/>
    </xf>
    <xf numFmtId="0" fontId="5" fillId="0" borderId="77" xfId="0" applyFont="1" applyBorder="1" applyAlignment="1">
      <alignment vertical="center"/>
    </xf>
    <xf numFmtId="0" fontId="5" fillId="0" borderId="78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10" fontId="5" fillId="0" borderId="44" xfId="2" applyNumberFormat="1" applyFont="1" applyBorder="1" applyAlignment="1">
      <alignment horizontal="center" vertical="center"/>
    </xf>
    <xf numFmtId="0" fontId="1" fillId="0" borderId="79" xfId="0" quotePrefix="1" applyFont="1" applyBorder="1" applyAlignment="1">
      <alignment horizontal="left" vertical="justify"/>
    </xf>
    <xf numFmtId="0" fontId="1" fillId="0" borderId="79" xfId="0" applyFont="1" applyBorder="1" applyAlignment="1">
      <alignment horizontal="right" vertical="justify"/>
    </xf>
    <xf numFmtId="164" fontId="1" fillId="0" borderId="79" xfId="1" quotePrefix="1" applyFont="1" applyBorder="1" applyAlignment="1">
      <alignment horizontal="left" vertical="center"/>
    </xf>
    <xf numFmtId="0" fontId="4" fillId="0" borderId="73" xfId="0" quotePrefix="1" applyFont="1" applyBorder="1" applyAlignment="1">
      <alignment horizontal="left" vertical="justify"/>
    </xf>
    <xf numFmtId="0" fontId="4" fillId="0" borderId="80" xfId="0" applyFont="1" applyBorder="1" applyAlignment="1">
      <alignment horizontal="left" vertical="justify"/>
    </xf>
    <xf numFmtId="0" fontId="5" fillId="0" borderId="70" xfId="0" quotePrefix="1" applyFont="1" applyBorder="1" applyAlignment="1">
      <alignment horizontal="left" vertical="justify"/>
    </xf>
    <xf numFmtId="0" fontId="5" fillId="0" borderId="71" xfId="0" applyFont="1" applyBorder="1" applyAlignment="1">
      <alignment horizontal="left" vertical="justify"/>
    </xf>
    <xf numFmtId="0" fontId="1" fillId="0" borderId="0" xfId="0" quotePrefix="1" applyFont="1" applyBorder="1" applyAlignment="1">
      <alignment horizontal="left" vertical="justify"/>
    </xf>
    <xf numFmtId="0" fontId="1" fillId="0" borderId="0" xfId="0" applyFont="1" applyBorder="1" applyAlignment="1">
      <alignment horizontal="right" vertical="justify"/>
    </xf>
    <xf numFmtId="164" fontId="1" fillId="0" borderId="0" xfId="1" quotePrefix="1" applyFont="1" applyBorder="1" applyAlignment="1">
      <alignment horizontal="left" vertical="center"/>
    </xf>
    <xf numFmtId="10" fontId="4" fillId="0" borderId="81" xfId="2" applyNumberFormat="1" applyFont="1" applyBorder="1" applyAlignment="1">
      <alignment horizontal="center"/>
    </xf>
    <xf numFmtId="0" fontId="1" fillId="0" borderId="30" xfId="0" quotePrefix="1" applyFont="1" applyBorder="1" applyAlignment="1">
      <alignment horizontal="left" vertical="justify"/>
    </xf>
    <xf numFmtId="0" fontId="5" fillId="0" borderId="37" xfId="0" applyFont="1" applyBorder="1" applyAlignment="1">
      <alignment horizontal="left" vertical="justify"/>
    </xf>
    <xf numFmtId="10" fontId="5" fillId="0" borderId="39" xfId="2" applyNumberFormat="1" applyFont="1" applyBorder="1" applyAlignment="1">
      <alignment horizontal="center"/>
    </xf>
    <xf numFmtId="10" fontId="5" fillId="0" borderId="82" xfId="2" applyNumberFormat="1" applyFont="1" applyBorder="1" applyAlignment="1">
      <alignment horizontal="center"/>
    </xf>
    <xf numFmtId="0" fontId="1" fillId="0" borderId="31" xfId="0" quotePrefix="1" applyFont="1" applyBorder="1" applyAlignment="1">
      <alignment horizontal="left" vertical="justify"/>
    </xf>
    <xf numFmtId="0" fontId="1" fillId="0" borderId="33" xfId="0" quotePrefix="1" applyFont="1" applyBorder="1" applyAlignment="1">
      <alignment horizontal="left" vertical="justify"/>
    </xf>
    <xf numFmtId="0" fontId="5" fillId="0" borderId="43" xfId="0" applyFont="1" applyBorder="1" applyAlignment="1">
      <alignment horizontal="left" vertical="justify"/>
    </xf>
    <xf numFmtId="10" fontId="5" fillId="0" borderId="83" xfId="2" applyNumberFormat="1" applyFont="1" applyBorder="1" applyAlignment="1">
      <alignment horizontal="center"/>
    </xf>
    <xf numFmtId="0" fontId="20" fillId="0" borderId="84" xfId="0" applyFont="1" applyBorder="1" applyAlignment="1"/>
    <xf numFmtId="0" fontId="0" fillId="0" borderId="85" xfId="0" applyBorder="1" applyAlignment="1"/>
    <xf numFmtId="0" fontId="0" fillId="0" borderId="86" xfId="0" applyBorder="1" applyAlignment="1"/>
    <xf numFmtId="164" fontId="0" fillId="0" borderId="89" xfId="1" applyFont="1" applyBorder="1" applyAlignment="1">
      <alignment vertical="center"/>
    </xf>
    <xf numFmtId="10" fontId="5" fillId="0" borderId="91" xfId="2" applyNumberFormat="1" applyFont="1" applyBorder="1" applyAlignment="1">
      <alignment horizontal="center"/>
    </xf>
    <xf numFmtId="164" fontId="0" fillId="0" borderId="94" xfId="1" applyFont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6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4" fillId="0" borderId="68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</cellXfs>
  <cellStyles count="3"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3028950</xdr:colOff>
      <xdr:row>2</xdr:row>
      <xdr:rowOff>47625</xdr:rowOff>
    </xdr:from>
    <xdr:to>
      <xdr:col>5</xdr:col>
      <xdr:colOff>5514975</xdr:colOff>
      <xdr:row>3</xdr:row>
      <xdr:rowOff>227135</xdr:rowOff>
    </xdr:to>
    <xdr:pic>
      <xdr:nvPicPr>
        <xdr:cNvPr id="1193" name="Imagem 3" descr="Logo Fernandes 03.JPG"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59315" y="274760"/>
          <a:ext cx="2486025" cy="326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3344104</xdr:colOff>
      <xdr:row>2</xdr:row>
      <xdr:rowOff>138733</xdr:rowOff>
    </xdr:from>
    <xdr:to>
      <xdr:col>6</xdr:col>
      <xdr:colOff>33959</xdr:colOff>
      <xdr:row>4</xdr:row>
      <xdr:rowOff>41412</xdr:rowOff>
    </xdr:to>
    <xdr:pic>
      <xdr:nvPicPr>
        <xdr:cNvPr id="3241" name="Imagem 3" descr="Logo Fernandes 03.JPG">
          <a:extLst>
            <a:ext uri="{FF2B5EF4-FFF2-40B4-BE49-F238E27FC236}">
              <a16:creationId xmlns:a16="http://schemas.microsoft.com/office/drawing/2014/main" xmlns="" id="{00000000-0008-0000-0100-0000A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29495" y="370646"/>
          <a:ext cx="2487681" cy="3085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1076325</xdr:colOff>
      <xdr:row>2</xdr:row>
      <xdr:rowOff>57150</xdr:rowOff>
    </xdr:from>
    <xdr:to>
      <xdr:col>14</xdr:col>
      <xdr:colOff>104775</xdr:colOff>
      <xdr:row>3</xdr:row>
      <xdr:rowOff>161925</xdr:rowOff>
    </xdr:to>
    <xdr:pic>
      <xdr:nvPicPr>
        <xdr:cNvPr id="4265" name="Imagem 3" descr="Logo Fernandes 03.JPG">
          <a:extLst>
            <a:ext uri="{FF2B5EF4-FFF2-40B4-BE49-F238E27FC236}">
              <a16:creationId xmlns:a16="http://schemas.microsoft.com/office/drawing/2014/main" xmlns="" id="{00000000-0008-0000-0300-0000A9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285750"/>
          <a:ext cx="24860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1641231</xdr:colOff>
      <xdr:row>2</xdr:row>
      <xdr:rowOff>126627</xdr:rowOff>
    </xdr:from>
    <xdr:to>
      <xdr:col>5</xdr:col>
      <xdr:colOff>4148344</xdr:colOff>
      <xdr:row>4</xdr:row>
      <xdr:rowOff>20100</xdr:rowOff>
    </xdr:to>
    <xdr:pic>
      <xdr:nvPicPr>
        <xdr:cNvPr id="4" name="Imagem 3" descr="Logo Fernandes 03.JPG">
          <a:extLst>
            <a:ext uri="{FF2B5EF4-FFF2-40B4-BE49-F238E27FC236}">
              <a16:creationId xmlns="" xmlns:a16="http://schemas.microsoft.com/office/drawing/2014/main" id="{00000000-0008-0000-0100-0000A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0081" y="355227"/>
          <a:ext cx="2507113" cy="312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1538654</xdr:colOff>
      <xdr:row>40</xdr:row>
      <xdr:rowOff>95250</xdr:rowOff>
    </xdr:from>
    <xdr:to>
      <xdr:col>6</xdr:col>
      <xdr:colOff>274027</xdr:colOff>
      <xdr:row>43</xdr:row>
      <xdr:rowOff>11723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67504" y="6772275"/>
          <a:ext cx="3888398" cy="402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os%20-%202021/Alta%20Floresta/Unemat%20-%20Ivone/Planilha%20Estacionamento%20concret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ilha orçamentária"/>
      <sheetName val="cronograma físico-financeiro"/>
      <sheetName val="Capa"/>
      <sheetName val="BDI"/>
      <sheetName val="Plan3"/>
    </sheetNames>
    <sheetDataSet>
      <sheetData sheetId="0">
        <row r="5">
          <cell r="E5" t="str">
            <v>CNPJ 10.716.738/0001-03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15">
          <cell r="E15" t="str">
            <v>1.0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E1:O26"/>
  <sheetViews>
    <sheetView tabSelected="1" view="pageBreakPreview" topLeftCell="E10" zoomScale="115" zoomScaleSheetLayoutView="115" workbookViewId="0">
      <selection activeCell="F28" sqref="F28"/>
    </sheetView>
  </sheetViews>
  <sheetFormatPr defaultRowHeight="12.75"/>
  <cols>
    <col min="3" max="3" width="5.85546875" customWidth="1"/>
    <col min="4" max="4" width="0.85546875" customWidth="1"/>
    <col min="5" max="5" width="12.5703125" style="103" customWidth="1"/>
    <col min="6" max="6" width="87.28515625" customWidth="1"/>
    <col min="7" max="7" width="9.7109375" customWidth="1"/>
    <col min="8" max="8" width="10.7109375" style="1" hidden="1" customWidth="1"/>
    <col min="9" max="9" width="8.42578125" style="85" bestFit="1" customWidth="1"/>
    <col min="10" max="10" width="9.140625" style="1" bestFit="1" customWidth="1"/>
    <col min="11" max="11" width="12.5703125" style="1" customWidth="1"/>
    <col min="12" max="12" width="13.140625" style="19" customWidth="1"/>
    <col min="13" max="13" width="0.7109375" customWidth="1"/>
    <col min="14" max="14" width="12.7109375" customWidth="1"/>
  </cols>
  <sheetData>
    <row r="1" spans="5:15">
      <c r="H1"/>
      <c r="I1" s="79"/>
      <c r="J1"/>
      <c r="K1"/>
    </row>
    <row r="2" spans="5:15" ht="5.25" customHeight="1">
      <c r="F2" s="11"/>
      <c r="H2"/>
      <c r="I2" s="79"/>
      <c r="J2"/>
      <c r="K2"/>
    </row>
    <row r="3" spans="5:15" ht="11.25" customHeight="1">
      <c r="E3" s="117"/>
      <c r="F3" s="20"/>
      <c r="G3" s="9"/>
      <c r="H3" s="9"/>
      <c r="I3" s="80"/>
      <c r="J3" s="10"/>
      <c r="K3" s="10"/>
      <c r="L3" s="22"/>
    </row>
    <row r="4" spans="5:15" ht="20.25" customHeight="1">
      <c r="E4" s="201"/>
      <c r="F4" s="202"/>
      <c r="G4" s="202"/>
      <c r="H4" s="202"/>
      <c r="I4" s="202"/>
      <c r="J4" s="202"/>
      <c r="K4" s="202"/>
      <c r="L4" s="203"/>
    </row>
    <row r="5" spans="5:15" ht="15.75" customHeight="1">
      <c r="E5" s="204" t="s">
        <v>21</v>
      </c>
      <c r="F5" s="205"/>
      <c r="G5" s="205"/>
      <c r="H5" s="205"/>
      <c r="I5" s="205"/>
      <c r="J5" s="205"/>
      <c r="K5" s="205"/>
      <c r="L5" s="206"/>
    </row>
    <row r="6" spans="5:15" ht="6" customHeight="1">
      <c r="E6" s="118"/>
      <c r="F6" s="12"/>
      <c r="G6" s="11"/>
      <c r="H6" s="13"/>
      <c r="I6" s="81"/>
      <c r="J6" s="13"/>
      <c r="K6" s="13"/>
      <c r="L6" s="23"/>
    </row>
    <row r="7" spans="5:15" ht="9" customHeight="1">
      <c r="F7" s="7"/>
      <c r="I7" s="82"/>
    </row>
    <row r="8" spans="5:15" ht="18">
      <c r="E8" s="129" t="s">
        <v>11</v>
      </c>
      <c r="F8" s="16"/>
      <c r="G8" s="16"/>
      <c r="H8" s="16"/>
      <c r="I8" s="16"/>
      <c r="J8" s="16"/>
      <c r="K8" s="16"/>
    </row>
    <row r="9" spans="5:15">
      <c r="E9" s="130" t="s">
        <v>22</v>
      </c>
      <c r="H9"/>
      <c r="I9" s="83"/>
      <c r="J9"/>
      <c r="K9" s="14"/>
    </row>
    <row r="10" spans="5:15">
      <c r="E10" s="130" t="s">
        <v>23</v>
      </c>
      <c r="F10" s="7"/>
      <c r="I10" s="82"/>
    </row>
    <row r="11" spans="5:15">
      <c r="E11" s="130" t="s">
        <v>25</v>
      </c>
      <c r="F11" s="7"/>
      <c r="I11" s="82"/>
    </row>
    <row r="12" spans="5:15" ht="13.5" thickBot="1">
      <c r="E12" s="130" t="s">
        <v>65</v>
      </c>
      <c r="F12" s="7"/>
      <c r="I12" s="82"/>
    </row>
    <row r="13" spans="5:15">
      <c r="E13" s="131" t="s">
        <v>26</v>
      </c>
      <c r="F13" s="15"/>
      <c r="G13" s="15"/>
      <c r="H13" s="15"/>
      <c r="I13" s="15"/>
      <c r="J13" s="3"/>
      <c r="K13" s="3"/>
      <c r="N13" s="88" t="s">
        <v>20</v>
      </c>
      <c r="O13" s="90" t="s">
        <v>3</v>
      </c>
    </row>
    <row r="14" spans="5:15" ht="13.5" thickBot="1">
      <c r="E14" s="4" t="s">
        <v>5</v>
      </c>
      <c r="F14" s="2" t="s">
        <v>4</v>
      </c>
      <c r="G14" s="2" t="s">
        <v>10</v>
      </c>
      <c r="H14" s="2" t="s">
        <v>6</v>
      </c>
      <c r="I14" s="2" t="s">
        <v>9</v>
      </c>
      <c r="J14" s="2" t="s">
        <v>7</v>
      </c>
      <c r="K14" s="2" t="s">
        <v>3</v>
      </c>
      <c r="L14" s="24" t="s">
        <v>8</v>
      </c>
      <c r="N14" s="89">
        <v>0</v>
      </c>
      <c r="O14">
        <v>0.26729999999999998</v>
      </c>
    </row>
    <row r="15" spans="5:15">
      <c r="E15" s="119"/>
      <c r="F15" s="104"/>
      <c r="G15" s="107"/>
      <c r="H15" s="35"/>
      <c r="I15" s="109"/>
      <c r="J15" s="113"/>
      <c r="K15" s="113"/>
      <c r="L15" s="36"/>
    </row>
    <row r="16" spans="5:15">
      <c r="E16" s="120" t="s">
        <v>12</v>
      </c>
      <c r="F16" s="105" t="s">
        <v>27</v>
      </c>
      <c r="G16" s="108"/>
      <c r="H16" s="17"/>
      <c r="I16" s="114"/>
      <c r="J16" s="110"/>
      <c r="K16" s="17"/>
      <c r="L16" s="111"/>
    </row>
    <row r="17" spans="5:14">
      <c r="E17" s="121"/>
      <c r="F17" s="106"/>
      <c r="G17" s="108"/>
      <c r="H17" s="17"/>
      <c r="I17" s="115"/>
      <c r="J17" s="112"/>
      <c r="K17" s="112"/>
      <c r="L17" s="111"/>
    </row>
    <row r="18" spans="5:14" ht="25.5">
      <c r="E18" s="122">
        <v>90446</v>
      </c>
      <c r="F18" s="96" t="s">
        <v>31</v>
      </c>
      <c r="G18" s="92" t="s">
        <v>24</v>
      </c>
      <c r="H18" s="93"/>
      <c r="I18" s="93">
        <v>147.91999999999999</v>
      </c>
      <c r="J18" s="93">
        <f t="shared" ref="J18:J19" si="0">N18*(1+$N$14/100)</f>
        <v>20</v>
      </c>
      <c r="K18" s="94">
        <f t="shared" ref="K18:K19" si="1">J18*$O$14</f>
        <v>5.3460000000000001</v>
      </c>
      <c r="L18" s="95">
        <f t="shared" ref="L18:L19" si="2">I18*(J18+K18)</f>
        <v>3749.1803199999995</v>
      </c>
      <c r="M18" s="79"/>
      <c r="N18" s="79">
        <v>20</v>
      </c>
    </row>
    <row r="19" spans="5:14" ht="30">
      <c r="E19" s="122">
        <v>36178</v>
      </c>
      <c r="F19" s="96" t="s">
        <v>32</v>
      </c>
      <c r="G19" s="92" t="s">
        <v>29</v>
      </c>
      <c r="H19" s="93"/>
      <c r="I19" s="93">
        <v>592</v>
      </c>
      <c r="J19" s="93">
        <f t="shared" si="0"/>
        <v>13.5</v>
      </c>
      <c r="K19" s="94">
        <f t="shared" si="1"/>
        <v>3.6085499999999997</v>
      </c>
      <c r="L19" s="95">
        <f t="shared" si="2"/>
        <v>10128.2616</v>
      </c>
      <c r="M19" s="79"/>
      <c r="N19" s="79">
        <v>13.5</v>
      </c>
    </row>
    <row r="20" spans="5:14">
      <c r="E20" s="123">
        <v>99809</v>
      </c>
      <c r="F20" s="91" t="s">
        <v>28</v>
      </c>
      <c r="G20" s="97" t="s">
        <v>0</v>
      </c>
      <c r="H20" s="93"/>
      <c r="I20" s="93">
        <v>36.979999999999997</v>
      </c>
      <c r="J20" s="93">
        <f>N20*(1+$N$14/100)</f>
        <v>4.3099999999999996</v>
      </c>
      <c r="K20" s="94">
        <f>J20*$O$14</f>
        <v>1.1520629999999998</v>
      </c>
      <c r="L20" s="116">
        <f>I20*(J20+K20)</f>
        <v>201.98708973999996</v>
      </c>
      <c r="M20" s="79"/>
      <c r="N20" s="79">
        <v>4.3099999999999996</v>
      </c>
    </row>
    <row r="21" spans="5:14">
      <c r="E21" s="128"/>
      <c r="F21" s="25" t="s">
        <v>1</v>
      </c>
      <c r="G21" s="26"/>
      <c r="H21" s="27"/>
      <c r="I21" s="78"/>
      <c r="J21" s="93"/>
      <c r="K21" s="94"/>
      <c r="L21" s="28">
        <f>SUM(L18:L20)</f>
        <v>14079.429009739999</v>
      </c>
      <c r="M21" s="79"/>
      <c r="N21" s="79"/>
    </row>
    <row r="22" spans="5:14">
      <c r="E22" s="124"/>
      <c r="F22" s="30"/>
      <c r="G22" s="29"/>
      <c r="H22" s="29"/>
      <c r="I22" s="29"/>
      <c r="J22" s="29"/>
      <c r="K22" s="29"/>
      <c r="L22" s="31"/>
    </row>
    <row r="23" spans="5:14">
      <c r="E23" s="125"/>
      <c r="F23" s="18" t="s">
        <v>2</v>
      </c>
      <c r="G23" s="18"/>
      <c r="H23" s="21"/>
      <c r="I23" s="84"/>
      <c r="J23" s="38"/>
      <c r="K23" s="18"/>
      <c r="L23" s="32">
        <f>SUM(L21)</f>
        <v>14079.429009739999</v>
      </c>
      <c r="N23" s="19"/>
    </row>
    <row r="24" spans="5:14">
      <c r="E24" s="126"/>
      <c r="F24" s="33"/>
      <c r="G24" s="33"/>
      <c r="H24" s="33"/>
      <c r="I24" s="33"/>
      <c r="J24" s="33"/>
      <c r="K24" s="33"/>
      <c r="L24" s="34"/>
      <c r="N24" s="37"/>
    </row>
    <row r="25" spans="5:14">
      <c r="E25" s="127"/>
      <c r="F25" s="76"/>
      <c r="G25" s="76"/>
      <c r="H25" s="76"/>
      <c r="I25" s="76"/>
      <c r="J25" s="76"/>
      <c r="K25" s="76"/>
      <c r="L25" s="77"/>
    </row>
    <row r="26" spans="5:14">
      <c r="E26" s="127"/>
      <c r="F26" s="76"/>
      <c r="G26" s="76"/>
      <c r="H26" s="76"/>
      <c r="I26" s="76"/>
      <c r="J26" s="76"/>
      <c r="K26" s="76"/>
      <c r="L26" s="77"/>
    </row>
  </sheetData>
  <mergeCells count="2">
    <mergeCell ref="E4:L4"/>
    <mergeCell ref="E5:L5"/>
  </mergeCells>
  <phoneticPr fontId="0" type="noConversion"/>
  <printOptions horizontalCentered="1"/>
  <pageMargins left="0.39370078740157483" right="0.19685039370078741" top="0.19685039370078741" bottom="0.55118110236220474" header="0" footer="0.15748031496062992"/>
  <pageSetup paperSize="9" scale="80" orientation="landscape" horizontalDpi="4294967293" verticalDpi="4294967293" r:id="rId1"/>
  <headerFooter alignWithMargins="0">
    <oddFooter>&amp;CAntônio Fernandes CruzEngenheiro CivilCREA 1201004020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E1:P24"/>
  <sheetViews>
    <sheetView view="pageBreakPreview" zoomScale="115" zoomScaleSheetLayoutView="115" workbookViewId="0">
      <selection activeCell="E11" sqref="E11"/>
    </sheetView>
  </sheetViews>
  <sheetFormatPr defaultRowHeight="12.75"/>
  <cols>
    <col min="4" max="4" width="0.85546875" customWidth="1"/>
    <col min="5" max="5" width="7.28515625" customWidth="1"/>
    <col min="6" max="6" width="87" customWidth="1"/>
    <col min="7" max="7" width="13.7109375" customWidth="1"/>
    <col min="8" max="8" width="0.42578125" style="1" customWidth="1"/>
    <col min="9" max="9" width="7.85546875" style="1" customWidth="1"/>
    <col min="10" max="10" width="9.7109375" style="1" customWidth="1"/>
    <col min="11" max="11" width="7.7109375" style="1" customWidth="1"/>
    <col min="12" max="12" width="9.7109375" style="1" customWidth="1"/>
    <col min="13" max="13" width="7.7109375" style="1" customWidth="1"/>
    <col min="14" max="14" width="1.140625" customWidth="1"/>
    <col min="15" max="15" width="12.7109375" customWidth="1"/>
    <col min="16" max="16" width="14.28515625" customWidth="1"/>
  </cols>
  <sheetData>
    <row r="1" spans="5:13">
      <c r="H1"/>
      <c r="I1"/>
      <c r="J1"/>
      <c r="K1"/>
      <c r="L1"/>
      <c r="M1"/>
    </row>
    <row r="2" spans="5:13" ht="5.25" customHeight="1">
      <c r="F2" s="11"/>
      <c r="H2"/>
      <c r="I2"/>
      <c r="J2"/>
      <c r="K2"/>
      <c r="L2"/>
      <c r="M2"/>
    </row>
    <row r="3" spans="5:13" ht="12" customHeight="1">
      <c r="E3" s="8"/>
      <c r="F3" s="20"/>
      <c r="G3" s="9"/>
      <c r="H3" s="9"/>
      <c r="I3" s="9"/>
      <c r="J3" s="9"/>
      <c r="K3" s="9"/>
      <c r="L3" s="9"/>
      <c r="M3" s="145"/>
    </row>
    <row r="4" spans="5:13" ht="20.25" customHeight="1">
      <c r="E4" s="5"/>
      <c r="F4" s="207"/>
      <c r="G4" s="207"/>
      <c r="H4" s="207"/>
      <c r="I4" s="207"/>
      <c r="J4" s="207"/>
      <c r="K4" s="207"/>
      <c r="L4" s="207"/>
      <c r="M4" s="208"/>
    </row>
    <row r="5" spans="5:13" ht="15.75" customHeight="1">
      <c r="E5" s="201" t="str">
        <f>'Planilha orçamentária'!$E$5:$L$5</f>
        <v>CNPJ 10.716.738/0001-03</v>
      </c>
      <c r="F5" s="211"/>
      <c r="G5" s="211"/>
      <c r="H5" s="211"/>
      <c r="I5" s="211"/>
      <c r="J5" s="211"/>
      <c r="K5" s="211"/>
      <c r="L5" s="211"/>
      <c r="M5" s="203"/>
    </row>
    <row r="6" spans="5:13">
      <c r="E6" s="6"/>
      <c r="F6" s="12"/>
      <c r="G6" s="11"/>
      <c r="H6" s="13"/>
      <c r="I6" s="13"/>
      <c r="J6" s="13"/>
      <c r="K6" s="13"/>
      <c r="L6" s="13"/>
      <c r="M6" s="146"/>
    </row>
    <row r="7" spans="5:13">
      <c r="F7" s="7"/>
    </row>
    <row r="8" spans="5:13" ht="18">
      <c r="E8" s="16" t="s">
        <v>17</v>
      </c>
      <c r="F8" s="16"/>
      <c r="G8" s="16"/>
      <c r="H8" s="16"/>
      <c r="I8" s="16"/>
      <c r="J8" s="16"/>
      <c r="K8" s="16"/>
      <c r="L8" s="16"/>
      <c r="M8" s="16"/>
    </row>
    <row r="9" spans="5:13">
      <c r="E9" t="str">
        <f>'Planilha orçamentária'!E9</f>
        <v>Obra: Câmara Municipal de Alta Floresta.</v>
      </c>
      <c r="H9"/>
      <c r="I9"/>
      <c r="J9"/>
      <c r="K9"/>
      <c r="L9"/>
      <c r="M9"/>
    </row>
    <row r="10" spans="5:13">
      <c r="E10" t="str">
        <f>'Planilha orçamentária'!E10</f>
        <v>Endereço:  Avenida Ariosto da Riva, Lote AC 18/2, Canteiro Central, Alta Floresta MT.</v>
      </c>
      <c r="H10"/>
      <c r="I10"/>
      <c r="J10"/>
      <c r="K10"/>
      <c r="L10"/>
      <c r="M10"/>
    </row>
    <row r="11" spans="5:13">
      <c r="E11" t="str">
        <f>'Planilha orçamentária'!E11</f>
        <v>Instalação do calçamento sinalizador para deficiente visual.</v>
      </c>
      <c r="H11"/>
      <c r="I11"/>
      <c r="J11"/>
      <c r="K11"/>
      <c r="L11"/>
      <c r="M11"/>
    </row>
    <row r="12" spans="5:13">
      <c r="E12" t="str">
        <f>'Planilha orçamentária'!E12</f>
        <v>LDI = 26,73%</v>
      </c>
      <c r="F12" s="7"/>
    </row>
    <row r="13" spans="5:13" ht="13.5" thickBot="1">
      <c r="E13" s="15" t="str">
        <f>'Planilha orçamentária'!E13</f>
        <v>BOLETIM SINAPI Setembro /2021. (Custo e composições - Sintético e preço de insumos ).</v>
      </c>
      <c r="F13" s="15"/>
      <c r="G13" s="15"/>
      <c r="H13" s="15"/>
      <c r="I13" s="15"/>
      <c r="J13" s="15"/>
      <c r="K13" s="15"/>
      <c r="L13" s="15"/>
      <c r="M13" s="15"/>
    </row>
    <row r="14" spans="5:13">
      <c r="E14" s="47" t="s">
        <v>18</v>
      </c>
      <c r="F14" s="39" t="s">
        <v>4</v>
      </c>
      <c r="G14" s="40" t="s">
        <v>13</v>
      </c>
      <c r="H14" s="46" t="s">
        <v>6</v>
      </c>
      <c r="I14" s="209" t="s">
        <v>30</v>
      </c>
      <c r="J14" s="210"/>
      <c r="K14" s="209" t="s">
        <v>14</v>
      </c>
      <c r="L14" s="212"/>
      <c r="M14" s="143" t="s">
        <v>8</v>
      </c>
    </row>
    <row r="15" spans="5:13" ht="13.5" thickBot="1">
      <c r="E15" s="73"/>
      <c r="F15" s="54"/>
      <c r="G15" s="55"/>
      <c r="H15" s="48"/>
      <c r="I15" s="65" t="s">
        <v>15</v>
      </c>
      <c r="J15" s="55" t="s">
        <v>16</v>
      </c>
      <c r="K15" s="69" t="s">
        <v>15</v>
      </c>
      <c r="L15" s="53" t="s">
        <v>16</v>
      </c>
      <c r="M15" s="137" t="s">
        <v>15</v>
      </c>
    </row>
    <row r="16" spans="5:13">
      <c r="E16" s="50"/>
      <c r="F16" s="56"/>
      <c r="G16" s="57"/>
      <c r="H16" s="49"/>
      <c r="I16" s="66"/>
      <c r="J16" s="57"/>
      <c r="K16" s="70"/>
      <c r="L16" s="49"/>
      <c r="M16" s="138"/>
    </row>
    <row r="17" spans="5:16">
      <c r="E17" s="147" t="str">
        <f>'Planilha orçamentária'!E16</f>
        <v>1.0</v>
      </c>
      <c r="F17" s="144" t="str">
        <f>'Planilha orçamentária'!F16</f>
        <v>Serviços a serem prestados</v>
      </c>
      <c r="G17" s="58"/>
      <c r="H17" s="41"/>
      <c r="I17" s="67"/>
      <c r="J17" s="74"/>
      <c r="K17" s="67"/>
      <c r="L17" s="134"/>
      <c r="M17" s="139"/>
    </row>
    <row r="18" spans="5:16">
      <c r="E18" s="148">
        <f>'Planilha orçamentária'!E18</f>
        <v>90446</v>
      </c>
      <c r="F18" s="132" t="str">
        <f>'Planilha orçamentária'!F18</f>
        <v>Rasgo em comtrapiso para ramais/ distribuição com diâmetros maiores que 75 mm. (Rasgo no contrapiso para intalação do piso podotatil de concreto).</v>
      </c>
      <c r="G18" s="58">
        <f>'Planilha orçamentária'!L18</f>
        <v>3749.1803199999995</v>
      </c>
      <c r="H18" s="41"/>
      <c r="I18" s="67">
        <v>50</v>
      </c>
      <c r="J18" s="74">
        <f>G18*I18/100</f>
        <v>1874.5901599999997</v>
      </c>
      <c r="K18" s="67">
        <v>50</v>
      </c>
      <c r="L18" s="134">
        <f>G18*K18/100</f>
        <v>1874.5901599999997</v>
      </c>
      <c r="M18" s="139">
        <f>I18+K18</f>
        <v>100</v>
      </c>
    </row>
    <row r="19" spans="5:16">
      <c r="E19" s="148">
        <f>'Planilha orçamentária'!E19</f>
        <v>36178</v>
      </c>
      <c r="F19" s="132" t="str">
        <f>'Planilha orçamentária'!F19</f>
        <v>Piso podotatil de concreto - direcional e alerta, 40 x 40 x 2,50 cm (podendo ser 25 x 25 x 6,4 cm)</v>
      </c>
      <c r="G19" s="58">
        <f>'Planilha orçamentária'!L19</f>
        <v>10128.2616</v>
      </c>
      <c r="H19" s="41"/>
      <c r="I19" s="67">
        <v>50</v>
      </c>
      <c r="J19" s="74">
        <f t="shared" ref="J19:J20" si="0">G19*I19/100</f>
        <v>5064.1307999999999</v>
      </c>
      <c r="K19" s="67">
        <v>50</v>
      </c>
      <c r="L19" s="134">
        <f t="shared" ref="L19:L20" si="1">G19*K19/100</f>
        <v>5064.1307999999999</v>
      </c>
      <c r="M19" s="139">
        <f t="shared" ref="M19:M20" si="2">I19+K19</f>
        <v>100</v>
      </c>
    </row>
    <row r="20" spans="5:16">
      <c r="E20" s="149">
        <f>'Planilha orçamentária'!E20</f>
        <v>99809</v>
      </c>
      <c r="F20" s="133" t="str">
        <f>'Planilha orçamentária'!F20</f>
        <v>Limpeza de piso de ladrílho hidráulico com pano úmido.</v>
      </c>
      <c r="G20" s="58">
        <f>'Planilha orçamentária'!L20</f>
        <v>201.98708973999996</v>
      </c>
      <c r="H20" s="42"/>
      <c r="I20" s="68"/>
      <c r="J20" s="74">
        <f t="shared" si="0"/>
        <v>0</v>
      </c>
      <c r="K20" s="68">
        <v>100</v>
      </c>
      <c r="L20" s="134">
        <f t="shared" si="1"/>
        <v>201.98708973999999</v>
      </c>
      <c r="M20" s="139">
        <f t="shared" si="2"/>
        <v>100</v>
      </c>
    </row>
    <row r="21" spans="5:16">
      <c r="E21" s="150"/>
      <c r="F21" s="60"/>
      <c r="G21" s="61"/>
      <c r="H21" s="43"/>
      <c r="I21" s="51"/>
      <c r="J21" s="61"/>
      <c r="K21" s="71"/>
      <c r="L21" s="43"/>
      <c r="M21" s="141"/>
    </row>
    <row r="22" spans="5:16">
      <c r="E22" s="151"/>
      <c r="F22" s="59" t="s">
        <v>2</v>
      </c>
      <c r="G22" s="62">
        <f>SUM(G18:G21)</f>
        <v>14079.429009739999</v>
      </c>
      <c r="H22" s="44"/>
      <c r="I22" s="68">
        <f>J22/G22*100</f>
        <v>49.282687211248884</v>
      </c>
      <c r="J22" s="75">
        <f>SUM(J18:J21)</f>
        <v>6938.7209599999996</v>
      </c>
      <c r="K22" s="68">
        <f>L22/G22*100</f>
        <v>50.717312788751116</v>
      </c>
      <c r="L22" s="135">
        <f>SUM(L18:L21)</f>
        <v>7140.7080497399993</v>
      </c>
      <c r="M22" s="140">
        <f>I22+K22</f>
        <v>100</v>
      </c>
      <c r="O22" s="19"/>
      <c r="P22" s="98"/>
    </row>
    <row r="23" spans="5:16" ht="13.5" thickBot="1">
      <c r="E23" s="152"/>
      <c r="F23" s="63"/>
      <c r="G23" s="64"/>
      <c r="H23" s="45"/>
      <c r="I23" s="52"/>
      <c r="J23" s="64"/>
      <c r="K23" s="72"/>
      <c r="L23" s="136"/>
      <c r="M23" s="142"/>
    </row>
    <row r="24" spans="5:16" ht="9" customHeight="1">
      <c r="O24" s="37"/>
    </row>
  </sheetData>
  <mergeCells count="4">
    <mergeCell ref="F4:M4"/>
    <mergeCell ref="I14:J14"/>
    <mergeCell ref="E5:M5"/>
    <mergeCell ref="K14:L14"/>
  </mergeCells>
  <phoneticPr fontId="0" type="noConversion"/>
  <pageMargins left="0.39370078740157483" right="0.19685039370078741" top="0.51181102362204722" bottom="0.98425196850393704" header="0.51181102362204722" footer="0.51181102362204722"/>
  <pageSetup paperSize="9" scale="94" orientation="landscape" horizontalDpi="4294967293" verticalDpi="4294967293" r:id="rId1"/>
  <headerFooter alignWithMargins="0">
    <oddFooter>&amp;C___________________________________________Engº Civil Antonio Fernandes Cruz.CREA:8551/D.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J1:R27"/>
  <sheetViews>
    <sheetView view="pageBreakPreview" workbookViewId="0">
      <selection activeCell="K19" sqref="K19"/>
    </sheetView>
  </sheetViews>
  <sheetFormatPr defaultRowHeight="12.75"/>
  <cols>
    <col min="9" max="9" width="0.85546875" customWidth="1"/>
    <col min="10" max="10" width="13.28515625" customWidth="1"/>
    <col min="11" max="11" width="32.28515625" customWidth="1"/>
    <col min="12" max="12" width="10.7109375" customWidth="1"/>
    <col min="13" max="13" width="10.7109375" style="1" hidden="1" customWidth="1"/>
    <col min="14" max="14" width="8.85546875" style="1" customWidth="1"/>
    <col min="15" max="15" width="11.7109375" style="1" customWidth="1"/>
    <col min="16" max="16" width="9.5703125" style="1" customWidth="1"/>
    <col min="17" max="17" width="10" style="19" customWidth="1"/>
    <col min="18" max="18" width="1.140625" customWidth="1"/>
    <col min="19" max="19" width="12.7109375" customWidth="1"/>
  </cols>
  <sheetData>
    <row r="1" spans="10:17">
      <c r="M1"/>
      <c r="N1"/>
      <c r="O1"/>
      <c r="P1"/>
    </row>
    <row r="2" spans="10:17" ht="5.25" customHeight="1">
      <c r="K2" s="11"/>
      <c r="M2"/>
      <c r="N2"/>
      <c r="O2"/>
      <c r="P2"/>
    </row>
    <row r="3" spans="10:17" ht="20.25">
      <c r="J3" s="8"/>
      <c r="K3" s="20"/>
      <c r="L3" s="9"/>
      <c r="M3" s="9"/>
      <c r="N3" s="9"/>
      <c r="O3" s="9"/>
      <c r="P3" s="10"/>
      <c r="Q3" s="22"/>
    </row>
    <row r="4" spans="10:17" ht="13.5" customHeight="1">
      <c r="J4" s="214"/>
      <c r="K4" s="215"/>
      <c r="L4" s="215"/>
      <c r="M4" s="215"/>
      <c r="N4" s="215"/>
      <c r="O4" s="215"/>
      <c r="P4" s="215"/>
      <c r="Q4" s="208"/>
    </row>
    <row r="5" spans="10:17" ht="15.75" customHeight="1">
      <c r="J5" s="216" t="str">
        <f>'Planilha orçamentária'!E5</f>
        <v>CNPJ 10.716.738/0001-03</v>
      </c>
      <c r="K5" s="217"/>
      <c r="L5" s="217"/>
      <c r="M5" s="217"/>
      <c r="N5" s="217"/>
      <c r="O5" s="217"/>
      <c r="P5" s="217"/>
      <c r="Q5" s="218"/>
    </row>
    <row r="6" spans="10:17" ht="7.5" customHeight="1">
      <c r="J6" s="6"/>
      <c r="K6" s="12"/>
      <c r="L6" s="11"/>
      <c r="M6" s="13"/>
      <c r="N6" s="13"/>
      <c r="O6" s="13"/>
      <c r="P6" s="13"/>
      <c r="Q6" s="23"/>
    </row>
    <row r="7" spans="10:17">
      <c r="K7" s="7"/>
    </row>
    <row r="13" spans="10:17" ht="33">
      <c r="K13" s="219" t="str">
        <f>'Planilha orçamentária'!E8</f>
        <v xml:space="preserve">Planilha orçamentária </v>
      </c>
      <c r="L13" s="219"/>
      <c r="M13" s="219"/>
      <c r="N13" s="219"/>
      <c r="O13" s="219"/>
      <c r="P13" s="219"/>
    </row>
    <row r="14" spans="10:17">
      <c r="K14" s="14"/>
      <c r="L14" s="14"/>
      <c r="M14" s="99"/>
      <c r="N14" s="99"/>
      <c r="O14" s="99"/>
      <c r="P14" s="99"/>
    </row>
    <row r="15" spans="10:17" ht="33">
      <c r="K15" s="219" t="str">
        <f>'cronograma físico-financeiro'!E8</f>
        <v>Cronograma Físico-financeiro.</v>
      </c>
      <c r="L15" s="219"/>
      <c r="M15" s="219"/>
      <c r="N15" s="219"/>
      <c r="O15" s="219"/>
      <c r="P15" s="219"/>
    </row>
    <row r="17" spans="10:18">
      <c r="N17" s="1" t="s">
        <v>19</v>
      </c>
    </row>
    <row r="21" spans="10:18" ht="20.25" customHeight="1">
      <c r="K21" s="213" t="str">
        <f>'cronograma físico-financeiro'!E9</f>
        <v>Obra: Câmara Municipal de Alta Floresta.</v>
      </c>
      <c r="L21" s="213"/>
      <c r="M21" s="213"/>
      <c r="N21" s="213"/>
      <c r="O21" s="213"/>
      <c r="P21" s="213"/>
      <c r="Q21" s="87"/>
    </row>
    <row r="22" spans="10:18" ht="20.25" customHeight="1">
      <c r="J22" s="87"/>
      <c r="K22" s="213"/>
      <c r="L22" s="213"/>
      <c r="M22" s="213"/>
      <c r="N22" s="213"/>
      <c r="O22" s="213"/>
      <c r="P22" s="213"/>
      <c r="Q22" s="87"/>
    </row>
    <row r="25" spans="10:18" ht="15">
      <c r="K25" s="101" t="str">
        <f>'Planilha orçamentária'!E10</f>
        <v>Endereço:  Avenida Ariosto da Riva, Lote AC 18/2, Canteiro Central, Alta Floresta MT.</v>
      </c>
      <c r="L25" s="100"/>
      <c r="M25" s="100"/>
      <c r="N25" s="100"/>
      <c r="O25" s="100"/>
      <c r="P25" s="100"/>
      <c r="Q25" s="100"/>
    </row>
    <row r="26" spans="10:18" ht="15">
      <c r="J26" s="86"/>
      <c r="K26" s="102"/>
      <c r="L26" s="86"/>
      <c r="M26" s="86"/>
      <c r="N26" s="86"/>
      <c r="O26" s="86"/>
      <c r="P26" s="86"/>
      <c r="Q26" s="86"/>
    </row>
    <row r="27" spans="10:18" ht="15">
      <c r="K27" s="101" t="str">
        <f>'cronograma físico-financeiro'!E11</f>
        <v>Instalação do calçamento sinalizador para deficiente visual.</v>
      </c>
      <c r="L27" s="100"/>
      <c r="M27" s="100"/>
      <c r="N27" s="100"/>
      <c r="O27" s="100"/>
      <c r="P27" s="100"/>
      <c r="Q27" s="100"/>
      <c r="R27" s="100"/>
    </row>
  </sheetData>
  <mergeCells count="5">
    <mergeCell ref="K21:P22"/>
    <mergeCell ref="J4:Q4"/>
    <mergeCell ref="J5:Q5"/>
    <mergeCell ref="K13:P13"/>
    <mergeCell ref="K15:P15"/>
  </mergeCells>
  <phoneticPr fontId="10" type="noConversion"/>
  <printOptions horizontalCentered="1"/>
  <pageMargins left="0.62992125984251968" right="0.31496062992125984" top="0.19685039370078741" bottom="0.98425196850393704" header="0.47244094488188981" footer="0.51181102362204722"/>
  <pageSetup paperSize="9" scale="94" orientation="portrait" horizontalDpi="4294967293" verticalDpi="4294967293" r:id="rId1"/>
  <headerFooter alignWithMargins="0">
    <oddFooter>&amp;C__________________________________________________Engº Civil Antonio Fernandes CruzCrea: 12010040-20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D2:J46"/>
  <sheetViews>
    <sheetView view="pageBreakPreview" zoomScaleSheetLayoutView="100" workbookViewId="0">
      <selection activeCell="J13" sqref="J13"/>
    </sheetView>
  </sheetViews>
  <sheetFormatPr defaultRowHeight="12.75"/>
  <cols>
    <col min="4" max="4" width="0.85546875" customWidth="1"/>
    <col min="5" max="5" width="5.140625" customWidth="1"/>
    <col min="6" max="6" width="77.28515625" customWidth="1"/>
    <col min="7" max="7" width="14.7109375" style="155" customWidth="1"/>
    <col min="8" max="8" width="1.140625" customWidth="1"/>
    <col min="9" max="9" width="12.7109375" customWidth="1"/>
    <col min="10" max="10" width="14.28515625" customWidth="1"/>
  </cols>
  <sheetData>
    <row r="2" spans="4:8">
      <c r="F2" s="11"/>
    </row>
    <row r="3" spans="4:8">
      <c r="E3" s="8"/>
      <c r="F3" s="20"/>
      <c r="G3" s="156"/>
    </row>
    <row r="4" spans="4:8" ht="20.25" customHeight="1">
      <c r="E4" s="5"/>
      <c r="F4" s="154"/>
      <c r="G4" s="157"/>
    </row>
    <row r="5" spans="4:8">
      <c r="E5" s="201" t="str">
        <f>'[1]Planilha orçamentária'!$E$5:$L$5</f>
        <v>CNPJ 10.716.738/0001-03</v>
      </c>
      <c r="F5" s="202"/>
      <c r="G5" s="203"/>
    </row>
    <row r="6" spans="4:8">
      <c r="E6" s="6"/>
      <c r="F6" s="12"/>
      <c r="G6" s="158"/>
    </row>
    <row r="7" spans="4:8">
      <c r="F7" s="153"/>
    </row>
    <row r="8" spans="4:8" ht="18">
      <c r="E8" s="220" t="s">
        <v>33</v>
      </c>
      <c r="F8" s="220"/>
      <c r="G8" s="220"/>
    </row>
    <row r="9" spans="4:8">
      <c r="E9" t="str">
        <f>'Planilha orçamentária'!E9</f>
        <v>Obra: Câmara Municipal de Alta Floresta.</v>
      </c>
    </row>
    <row r="10" spans="4:8">
      <c r="E10" t="str">
        <f>'Planilha orçamentária'!E10</f>
        <v>Endereço:  Avenida Ariosto da Riva, Lote AC 18/2, Canteiro Central, Alta Floresta MT.</v>
      </c>
    </row>
    <row r="11" spans="4:8">
      <c r="E11" t="str">
        <f>'Planilha orçamentária'!E11</f>
        <v>Instalação do calçamento sinalizador para deficiente visual.</v>
      </c>
    </row>
    <row r="12" spans="4:8">
      <c r="E12" s="79" t="s">
        <v>34</v>
      </c>
      <c r="F12" s="153"/>
    </row>
    <row r="13" spans="4:8" ht="13.5" thickBot="1">
      <c r="E13" s="15"/>
      <c r="F13" s="15"/>
    </row>
    <row r="14" spans="4:8">
      <c r="E14" s="221" t="s">
        <v>18</v>
      </c>
      <c r="F14" s="223" t="s">
        <v>4</v>
      </c>
      <c r="G14" s="159" t="s">
        <v>35</v>
      </c>
    </row>
    <row r="15" spans="4:8" ht="13.5" thickBot="1">
      <c r="E15" s="222"/>
      <c r="F15" s="224"/>
      <c r="G15" s="160" t="s">
        <v>15</v>
      </c>
    </row>
    <row r="16" spans="4:8" ht="13.5" thickBot="1">
      <c r="D16" s="161"/>
      <c r="E16" s="162"/>
      <c r="F16" s="162"/>
      <c r="G16" s="163"/>
      <c r="H16" s="161"/>
    </row>
    <row r="17" spans="4:10">
      <c r="E17" s="164" t="str">
        <f>'[1]Planilha orçamentária'!E15</f>
        <v>1.0</v>
      </c>
      <c r="F17" s="165" t="s">
        <v>36</v>
      </c>
      <c r="G17" s="166">
        <f>SUM(G18:G22)</f>
        <v>7.1900000000000006E-2</v>
      </c>
    </row>
    <row r="18" spans="4:10">
      <c r="E18" s="167" t="s">
        <v>37</v>
      </c>
      <c r="F18" s="168" t="s">
        <v>38</v>
      </c>
      <c r="G18" s="169">
        <v>0.04</v>
      </c>
    </row>
    <row r="19" spans="4:10">
      <c r="E19" s="167" t="s">
        <v>39</v>
      </c>
      <c r="F19" s="168" t="s">
        <v>40</v>
      </c>
      <c r="G19" s="170">
        <v>8.0000000000000002E-3</v>
      </c>
    </row>
    <row r="20" spans="4:10">
      <c r="E20" s="167" t="s">
        <v>41</v>
      </c>
      <c r="F20" s="168" t="s">
        <v>42</v>
      </c>
      <c r="G20" s="170">
        <v>0</v>
      </c>
    </row>
    <row r="21" spans="4:10">
      <c r="E21" s="171" t="s">
        <v>43</v>
      </c>
      <c r="F21" s="172" t="s">
        <v>44</v>
      </c>
      <c r="G21" s="170">
        <v>1.1599999999999999E-2</v>
      </c>
    </row>
    <row r="22" spans="4:10" ht="13.5" thickBot="1">
      <c r="E22" s="173">
        <v>1.5</v>
      </c>
      <c r="F22" s="174" t="s">
        <v>45</v>
      </c>
      <c r="G22" s="175">
        <v>1.23E-2</v>
      </c>
    </row>
    <row r="23" spans="4:10" ht="13.5" thickBot="1">
      <c r="D23" s="161"/>
      <c r="E23" s="176"/>
      <c r="F23" s="177"/>
      <c r="G23" s="178"/>
      <c r="H23" s="161"/>
    </row>
    <row r="24" spans="4:10">
      <c r="E24" s="179" t="s">
        <v>46</v>
      </c>
      <c r="F24" s="180" t="s">
        <v>47</v>
      </c>
      <c r="G24" s="166">
        <f>SUM(G25)</f>
        <v>6.1600000000000002E-2</v>
      </c>
    </row>
    <row r="25" spans="4:10" ht="13.5" thickBot="1">
      <c r="E25" s="181" t="s">
        <v>48</v>
      </c>
      <c r="F25" s="182" t="s">
        <v>49</v>
      </c>
      <c r="G25" s="175">
        <v>6.1600000000000002E-2</v>
      </c>
    </row>
    <row r="26" spans="4:10" ht="13.5" thickBot="1">
      <c r="D26" s="161"/>
      <c r="E26" s="183"/>
      <c r="F26" s="184"/>
      <c r="G26" s="185"/>
      <c r="H26" s="161"/>
    </row>
    <row r="27" spans="4:10">
      <c r="E27" s="179" t="s">
        <v>50</v>
      </c>
      <c r="F27" s="180" t="s">
        <v>51</v>
      </c>
      <c r="G27" s="186">
        <f>SUM(G28:G31)</f>
        <v>0.10150000000000001</v>
      </c>
    </row>
    <row r="28" spans="4:10">
      <c r="E28" s="187"/>
      <c r="F28" s="188" t="s">
        <v>52</v>
      </c>
      <c r="G28" s="189">
        <v>0.02</v>
      </c>
    </row>
    <row r="29" spans="4:10">
      <c r="E29" s="187"/>
      <c r="F29" s="188" t="s">
        <v>53</v>
      </c>
      <c r="G29" s="190">
        <v>0.03</v>
      </c>
    </row>
    <row r="30" spans="4:10">
      <c r="E30" s="191"/>
      <c r="F30" s="59" t="s">
        <v>54</v>
      </c>
      <c r="G30" s="189">
        <v>6.4999999999999997E-3</v>
      </c>
      <c r="I30" s="19"/>
      <c r="J30" s="98"/>
    </row>
    <row r="31" spans="4:10" ht="13.5" thickBot="1">
      <c r="E31" s="192"/>
      <c r="F31" s="193" t="s">
        <v>55</v>
      </c>
      <c r="G31" s="194">
        <v>4.4999999999999998E-2</v>
      </c>
      <c r="I31" s="19"/>
      <c r="J31" s="98"/>
    </row>
    <row r="32" spans="4:10" ht="13.5" thickBot="1">
      <c r="I32" s="37"/>
    </row>
    <row r="33" spans="5:7" ht="13.5" thickBot="1">
      <c r="E33" s="195" t="s">
        <v>56</v>
      </c>
      <c r="F33" s="196"/>
      <c r="G33" s="197"/>
    </row>
    <row r="34" spans="5:7" ht="13.5" thickBot="1"/>
    <row r="35" spans="5:7">
      <c r="E35" s="225" t="s">
        <v>57</v>
      </c>
      <c r="F35" s="226"/>
      <c r="G35" s="198"/>
    </row>
    <row r="36" spans="5:7">
      <c r="E36" s="227"/>
      <c r="F36" s="228"/>
      <c r="G36" s="199">
        <f>(((1+G18+G19+G21+G20)*(1+G22)*(1+G24))/(1-G27))-1</f>
        <v>0.26734254616360631</v>
      </c>
    </row>
    <row r="37" spans="5:7" ht="13.5" thickBot="1">
      <c r="E37" s="229"/>
      <c r="F37" s="230"/>
      <c r="G37" s="200"/>
    </row>
    <row r="40" spans="5:7">
      <c r="E40" t="s">
        <v>58</v>
      </c>
    </row>
    <row r="41" spans="5:7">
      <c r="E41" t="s">
        <v>59</v>
      </c>
    </row>
    <row r="42" spans="5:7">
      <c r="E42" t="s">
        <v>60</v>
      </c>
    </row>
    <row r="43" spans="5:7">
      <c r="E43" t="s">
        <v>61</v>
      </c>
    </row>
    <row r="44" spans="5:7">
      <c r="E44" t="s">
        <v>62</v>
      </c>
    </row>
    <row r="45" spans="5:7">
      <c r="E45" t="s">
        <v>63</v>
      </c>
    </row>
    <row r="46" spans="5:7">
      <c r="E46" t="s">
        <v>64</v>
      </c>
    </row>
  </sheetData>
  <mergeCells count="5">
    <mergeCell ref="E5:G5"/>
    <mergeCell ref="E8:G8"/>
    <mergeCell ref="E14:E15"/>
    <mergeCell ref="F14:F15"/>
    <mergeCell ref="E35:F37"/>
  </mergeCells>
  <pageMargins left="0.511811024" right="0.511811024" top="0.78740157499999996" bottom="0.78740157499999996" header="0.31496062000000002" footer="0.31496062000000002"/>
  <pageSetup paperSize="9" scale="9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Planilha orçamentária</vt:lpstr>
      <vt:lpstr>cronograma físico-financeiro</vt:lpstr>
      <vt:lpstr>Capa</vt:lpstr>
      <vt:lpstr>BDI</vt:lpstr>
      <vt:lpstr>BDI!Area_de_impressao</vt:lpstr>
      <vt:lpstr>Capa!Area_de_impressao</vt:lpstr>
      <vt:lpstr>'cronograma físico-financeiro'!Area_de_impressao</vt:lpstr>
      <vt:lpstr>'Planilha orçamentária'!Area_de_impressao</vt:lpstr>
      <vt:lpstr>'Planilha orçamentária'!Titulos_de_impressao</vt:lpstr>
    </vt:vector>
  </TitlesOfParts>
  <Company>FCF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Calmon Filho</dc:creator>
  <cp:lastModifiedBy>Control</cp:lastModifiedBy>
  <cp:lastPrinted>2021-12-02T07:52:11Z</cp:lastPrinted>
  <dcterms:created xsi:type="dcterms:W3CDTF">2008-10-30T11:02:46Z</dcterms:created>
  <dcterms:modified xsi:type="dcterms:W3CDTF">2021-12-22T18:23:58Z</dcterms:modified>
</cp:coreProperties>
</file>